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n\Documents\"/>
    </mc:Choice>
  </mc:AlternateContent>
  <xr:revisionPtr revIDLastSave="0" documentId="8_{CC6E5758-C855-4616-91EE-944DBE3226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Rec" sheetId="1" r:id="rId1"/>
    <sheet name="Receipts" sheetId="2" r:id="rId2"/>
    <sheet name="Payments" sheetId="3" r:id="rId3"/>
    <sheet name="Inc&amp;Exp" sheetId="4" r:id="rId4"/>
    <sheet name="Payroll" sheetId="5" r:id="rId5"/>
    <sheet name="VAT" sheetId="6" r:id="rId6"/>
    <sheet name="Grants" sheetId="7" r:id="rId7"/>
    <sheet name="DT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10" i="5" l="1"/>
  <c r="T110" i="5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22" i="4"/>
  <c r="F51" i="1"/>
  <c r="R37" i="2"/>
  <c r="D19" i="6"/>
  <c r="D14" i="6"/>
  <c r="AX178" i="3"/>
  <c r="C9" i="6" s="1"/>
  <c r="AX41" i="3"/>
  <c r="B9" i="6" s="1"/>
  <c r="E57" i="1"/>
  <c r="F47" i="1"/>
  <c r="I10" i="7"/>
  <c r="I20" i="7"/>
  <c r="I3" i="7"/>
  <c r="P110" i="5"/>
  <c r="O110" i="5"/>
  <c r="K110" i="5"/>
  <c r="I110" i="5"/>
  <c r="H110" i="5"/>
  <c r="G110" i="5"/>
  <c r="F110" i="5"/>
  <c r="E110" i="5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AW33" i="3"/>
  <c r="AW34" i="3"/>
  <c r="AW35" i="3"/>
  <c r="AW36" i="3"/>
  <c r="AW37" i="3"/>
  <c r="AW38" i="3"/>
  <c r="AW39" i="3"/>
  <c r="AW40" i="3"/>
  <c r="AW41" i="3"/>
  <c r="BB150" i="3"/>
  <c r="AX150" i="3"/>
  <c r="C7" i="6" s="1"/>
  <c r="AX32" i="3"/>
  <c r="B7" i="6" s="1"/>
  <c r="AW29" i="3"/>
  <c r="AW30" i="3"/>
  <c r="AW31" i="3"/>
  <c r="H51" i="9"/>
  <c r="G51" i="9"/>
  <c r="O108" i="5"/>
  <c r="O105" i="5"/>
  <c r="G20" i="7"/>
  <c r="G10" i="7"/>
  <c r="D15" i="6"/>
  <c r="AV7" i="3"/>
  <c r="AX113" i="3"/>
  <c r="C5" i="6" s="1"/>
  <c r="AX77" i="3"/>
  <c r="C3" i="6" s="1"/>
  <c r="AX23" i="3"/>
  <c r="B5" i="6" s="1"/>
  <c r="AX14" i="3"/>
  <c r="B3" i="6" s="1"/>
  <c r="O101" i="5"/>
  <c r="O98" i="5"/>
  <c r="I108" i="5"/>
  <c r="I107" i="5"/>
  <c r="I106" i="5"/>
  <c r="I105" i="5"/>
  <c r="I103" i="5"/>
  <c r="I102" i="5"/>
  <c r="I101" i="5"/>
  <c r="I100" i="5"/>
  <c r="I99" i="5"/>
  <c r="I98" i="5"/>
  <c r="I96" i="5"/>
  <c r="I95" i="5"/>
  <c r="I22" i="7" l="1"/>
  <c r="AX7" i="3"/>
  <c r="F112" i="5"/>
  <c r="P112" i="5"/>
  <c r="K112" i="5"/>
  <c r="D35" i="1"/>
  <c r="B35" i="1"/>
  <c r="AW27" i="3"/>
  <c r="AW28" i="3"/>
  <c r="AW32" i="3"/>
  <c r="H16" i="7"/>
  <c r="C10" i="7"/>
  <c r="D10" i="7"/>
  <c r="F10" i="7"/>
  <c r="B10" i="7"/>
  <c r="AW26" i="3"/>
  <c r="AW25" i="3"/>
  <c r="AW24" i="3"/>
  <c r="AW23" i="3"/>
  <c r="AW146" i="3"/>
  <c r="AW22" i="3"/>
  <c r="AW19" i="3"/>
  <c r="AW20" i="3"/>
  <c r="AW21" i="3"/>
  <c r="L62" i="4"/>
  <c r="J19" i="4"/>
  <c r="L19" i="4"/>
  <c r="J62" i="4"/>
  <c r="AW18" i="3"/>
  <c r="AW17" i="3"/>
  <c r="AW1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7" i="3"/>
  <c r="AW148" i="3"/>
  <c r="AW149" i="3"/>
  <c r="AW150" i="3"/>
  <c r="AW151" i="3"/>
  <c r="AW152" i="3"/>
  <c r="AW153" i="3"/>
  <c r="AW154" i="3"/>
  <c r="AW155" i="3"/>
  <c r="AW156" i="3"/>
  <c r="AW157" i="3"/>
  <c r="AW158" i="3"/>
  <c r="AW159" i="3"/>
  <c r="AW160" i="3"/>
  <c r="AW161" i="3"/>
  <c r="AW162" i="3"/>
  <c r="AW163" i="3"/>
  <c r="AW164" i="3"/>
  <c r="AW165" i="3"/>
  <c r="AW166" i="3"/>
  <c r="AW167" i="3"/>
  <c r="AW168" i="3"/>
  <c r="AW169" i="3"/>
  <c r="AW170" i="3"/>
  <c r="AW171" i="3"/>
  <c r="AW172" i="3"/>
  <c r="AW173" i="3"/>
  <c r="AW174" i="3"/>
  <c r="AW175" i="3"/>
  <c r="AW176" i="3"/>
  <c r="AW177" i="3"/>
  <c r="AW178" i="3"/>
  <c r="AW179" i="3"/>
  <c r="AW180" i="3"/>
  <c r="AW181" i="3"/>
  <c r="AW182" i="3"/>
  <c r="AW183" i="3"/>
  <c r="AW184" i="3"/>
  <c r="AW185" i="3"/>
  <c r="AW186" i="3"/>
  <c r="AW187" i="3"/>
  <c r="AW188" i="3"/>
  <c r="AW189" i="3"/>
  <c r="AW190" i="3"/>
  <c r="AW191" i="3"/>
  <c r="AW192" i="3"/>
  <c r="AW193" i="3"/>
  <c r="AW194" i="3"/>
  <c r="AW195" i="3"/>
  <c r="AW196" i="3"/>
  <c r="AW197" i="3"/>
  <c r="AW198" i="3"/>
  <c r="AW199" i="3"/>
  <c r="AW200" i="3"/>
  <c r="AW201" i="3"/>
  <c r="AW202" i="3"/>
  <c r="AW203" i="3"/>
  <c r="AW204" i="3"/>
  <c r="AW205" i="3"/>
  <c r="AW206" i="3"/>
  <c r="AW207" i="3"/>
  <c r="AW208" i="3"/>
  <c r="AW209" i="3"/>
  <c r="AW210" i="3"/>
  <c r="AW211" i="3"/>
  <c r="AW212" i="3"/>
  <c r="AW213" i="3"/>
  <c r="AW214" i="3"/>
  <c r="AW215" i="3"/>
  <c r="AW216" i="3"/>
  <c r="AW217" i="3"/>
  <c r="AW218" i="3"/>
  <c r="AW219" i="3"/>
  <c r="AW220" i="3"/>
  <c r="AW221" i="3"/>
  <c r="AW222" i="3"/>
  <c r="AW223" i="3"/>
  <c r="AW224" i="3"/>
  <c r="AW225" i="3"/>
  <c r="AW226" i="3"/>
  <c r="AW227" i="3"/>
  <c r="AW228" i="3"/>
  <c r="AW229" i="3"/>
  <c r="AW230" i="3"/>
  <c r="AW231" i="3"/>
  <c r="AW232" i="3"/>
  <c r="AW233" i="3"/>
  <c r="AW234" i="3"/>
  <c r="AW235" i="3"/>
  <c r="AW236" i="3"/>
  <c r="AW237" i="3"/>
  <c r="AW238" i="3"/>
  <c r="AW239" i="3"/>
  <c r="AW240" i="3"/>
  <c r="AW241" i="3"/>
  <c r="AW242" i="3"/>
  <c r="AW243" i="3"/>
  <c r="AW244" i="3"/>
  <c r="AW245" i="3"/>
  <c r="AW246" i="3"/>
  <c r="AW247" i="3"/>
  <c r="AW248" i="3"/>
  <c r="AW249" i="3"/>
  <c r="AW250" i="3"/>
  <c r="AW251" i="3"/>
  <c r="AW252" i="3"/>
  <c r="AW253" i="3"/>
  <c r="AW254" i="3"/>
  <c r="AW255" i="3"/>
  <c r="AW256" i="3"/>
  <c r="AW257" i="3"/>
  <c r="AW258" i="3"/>
  <c r="AW259" i="3"/>
  <c r="AW260" i="3"/>
  <c r="AW261" i="3"/>
  <c r="AW262" i="3"/>
  <c r="AW263" i="3"/>
  <c r="AW264" i="3"/>
  <c r="AW265" i="3"/>
  <c r="AW266" i="3"/>
  <c r="AW267" i="3"/>
  <c r="AW268" i="3"/>
  <c r="AW269" i="3"/>
  <c r="AW270" i="3"/>
  <c r="AW271" i="3"/>
  <c r="AW272" i="3"/>
  <c r="AW273" i="3"/>
  <c r="AW274" i="3"/>
  <c r="AW275" i="3"/>
  <c r="AW15" i="3"/>
  <c r="P89" i="5"/>
  <c r="H89" i="5"/>
  <c r="G89" i="5"/>
  <c r="F89" i="5"/>
  <c r="E89" i="5"/>
  <c r="O88" i="5"/>
  <c r="I88" i="5"/>
  <c r="I87" i="5"/>
  <c r="I86" i="5"/>
  <c r="O85" i="5"/>
  <c r="I85" i="5"/>
  <c r="I84" i="5"/>
  <c r="K89" i="5"/>
  <c r="I83" i="5"/>
  <c r="O82" i="5"/>
  <c r="I82" i="5"/>
  <c r="I81" i="5"/>
  <c r="I80" i="5"/>
  <c r="O79" i="5"/>
  <c r="I79" i="5"/>
  <c r="I78" i="5"/>
  <c r="I77" i="5"/>
  <c r="F91" i="5" l="1"/>
  <c r="D5" i="6"/>
  <c r="D3" i="6"/>
  <c r="D9" i="6"/>
  <c r="F9" i="6" s="1"/>
  <c r="D20" i="6" s="1"/>
  <c r="D7" i="6"/>
  <c r="L64" i="4"/>
  <c r="J64" i="4"/>
  <c r="I89" i="5"/>
  <c r="K91" i="5" s="1"/>
  <c r="O89" i="5"/>
  <c r="P91" i="5" s="1"/>
  <c r="AW86" i="3"/>
  <c r="AW85" i="3"/>
  <c r="C20" i="7" l="1"/>
  <c r="E20" i="7"/>
  <c r="F20" i="7"/>
  <c r="B20" i="7"/>
  <c r="R85" i="2"/>
  <c r="R86" i="2"/>
  <c r="R87" i="2"/>
  <c r="U69" i="5"/>
  <c r="U67" i="5" l="1"/>
  <c r="O70" i="5"/>
  <c r="O67" i="5"/>
  <c r="K65" i="5" l="1"/>
  <c r="D12" i="7" l="1"/>
  <c r="D20" i="7" s="1"/>
  <c r="R56" i="2" l="1"/>
  <c r="R57" i="2"/>
  <c r="R58" i="2"/>
  <c r="R59" i="2"/>
  <c r="R78" i="2"/>
  <c r="R79" i="2"/>
  <c r="R80" i="2"/>
  <c r="R81" i="2"/>
  <c r="R82" i="2"/>
  <c r="P71" i="5" l="1"/>
  <c r="O64" i="5" l="1"/>
  <c r="R52" i="2"/>
  <c r="R53" i="2"/>
  <c r="R54" i="2"/>
  <c r="R55" i="2"/>
  <c r="R83" i="2"/>
  <c r="R84" i="2"/>
  <c r="D51" i="9" l="1"/>
  <c r="E51" i="9"/>
  <c r="C51" i="9"/>
  <c r="O6" i="2" l="1"/>
  <c r="O61" i="5"/>
  <c r="O71" i="5" s="1"/>
  <c r="K71" i="5"/>
  <c r="F71" i="5"/>
  <c r="G71" i="5"/>
  <c r="H71" i="5"/>
  <c r="E71" i="5"/>
  <c r="U61" i="5" s="1"/>
  <c r="I60" i="5"/>
  <c r="I61" i="5"/>
  <c r="I62" i="5"/>
  <c r="I63" i="5"/>
  <c r="I64" i="5"/>
  <c r="I65" i="5"/>
  <c r="I66" i="5"/>
  <c r="I67" i="5"/>
  <c r="I68" i="5"/>
  <c r="I69" i="5"/>
  <c r="I70" i="5"/>
  <c r="I59" i="5"/>
  <c r="U63" i="5" l="1"/>
  <c r="P73" i="5"/>
  <c r="I71" i="5"/>
  <c r="AX6" i="3"/>
  <c r="E6" i="7"/>
  <c r="E10" i="7" s="1"/>
  <c r="K73" i="5" l="1"/>
  <c r="U62" i="5"/>
  <c r="U64" i="5" s="1"/>
  <c r="AW14" i="3"/>
  <c r="R34" i="2"/>
  <c r="R21" i="2"/>
  <c r="R18" i="2"/>
  <c r="G6" i="2" l="1"/>
  <c r="R13" i="2" l="1"/>
  <c r="R30" i="2"/>
  <c r="B22" i="7" l="1"/>
  <c r="C3" i="7" s="1"/>
  <c r="C22" i="7" l="1"/>
  <c r="D3" i="7" s="1"/>
  <c r="D22" i="7" l="1"/>
  <c r="E3" i="7" s="1"/>
  <c r="E22" i="7" s="1"/>
  <c r="O44" i="5"/>
  <c r="O43" i="5"/>
  <c r="O45" i="5"/>
  <c r="O46" i="5"/>
  <c r="O47" i="5"/>
  <c r="O48" i="5"/>
  <c r="O49" i="5"/>
  <c r="O50" i="5"/>
  <c r="O51" i="5"/>
  <c r="O52" i="5"/>
  <c r="O53" i="5"/>
  <c r="O54" i="5"/>
  <c r="O42" i="5"/>
  <c r="M44" i="5"/>
  <c r="E6" i="2"/>
  <c r="R9" i="2"/>
  <c r="R26" i="2"/>
  <c r="P46" i="5" l="1"/>
  <c r="F3" i="7"/>
  <c r="F22" i="7" s="1"/>
  <c r="P48" i="5"/>
  <c r="P54" i="5"/>
  <c r="P51" i="5"/>
  <c r="R50" i="2"/>
  <c r="R51" i="2"/>
  <c r="G3" i="7" l="1"/>
  <c r="G22" i="7" s="1"/>
  <c r="H55" i="5"/>
  <c r="G55" i="5"/>
  <c r="F55" i="5"/>
  <c r="E55" i="5"/>
  <c r="I54" i="5"/>
  <c r="M54" i="5" s="1"/>
  <c r="I53" i="5"/>
  <c r="M53" i="5" s="1"/>
  <c r="I52" i="5"/>
  <c r="I51" i="5"/>
  <c r="M51" i="5" s="1"/>
  <c r="I50" i="5"/>
  <c r="M50" i="5" s="1"/>
  <c r="K55" i="5"/>
  <c r="I49" i="5"/>
  <c r="I48" i="5"/>
  <c r="M48" i="5" s="1"/>
  <c r="I47" i="5"/>
  <c r="M47" i="5" s="1"/>
  <c r="I46" i="5"/>
  <c r="M46" i="5" s="1"/>
  <c r="I45" i="5"/>
  <c r="M45" i="5" s="1"/>
  <c r="I43" i="5"/>
  <c r="M43" i="5" s="1"/>
  <c r="I42" i="5"/>
  <c r="M42" i="5" s="1"/>
  <c r="T46" i="5" l="1"/>
  <c r="M52" i="5"/>
  <c r="M49" i="5"/>
  <c r="I55" i="5"/>
  <c r="P55" i="5"/>
  <c r="T31" i="5"/>
  <c r="K34" i="5" s="1"/>
  <c r="T26" i="5"/>
  <c r="K31" i="5" s="1"/>
  <c r="O55" i="5" l="1"/>
  <c r="M55" i="5"/>
  <c r="T50" i="5" s="1"/>
  <c r="Q55" i="5" l="1"/>
  <c r="T51" i="5" s="1"/>
  <c r="T52" i="5" s="1"/>
  <c r="AW73" i="3"/>
  <c r="AW70" i="3"/>
  <c r="AW71" i="3"/>
  <c r="AW72" i="3"/>
  <c r="AW74" i="3"/>
  <c r="AW75" i="3"/>
  <c r="AW76" i="3"/>
  <c r="AW77" i="3"/>
  <c r="AW78" i="3"/>
  <c r="AW79" i="3"/>
  <c r="AW80" i="3"/>
  <c r="AW81" i="3"/>
  <c r="AW82" i="3"/>
  <c r="AW83" i="3"/>
  <c r="AW69" i="3" l="1"/>
  <c r="AW68" i="3"/>
  <c r="AW67" i="3"/>
  <c r="AW66" i="3"/>
  <c r="AW65" i="3"/>
  <c r="AW64" i="3"/>
  <c r="AW63" i="3"/>
  <c r="AW62" i="3"/>
  <c r="AW61" i="3"/>
  <c r="AW60" i="3"/>
  <c r="AW59" i="3"/>
  <c r="AW58" i="3"/>
  <c r="AW57" i="3"/>
  <c r="AW56" i="3"/>
  <c r="AW55" i="3"/>
  <c r="AW54" i="3"/>
  <c r="AW53" i="3"/>
  <c r="AW52" i="3"/>
  <c r="H19" i="4" l="1"/>
  <c r="H62" i="4"/>
  <c r="H64" i="4" l="1"/>
  <c r="C11" i="6" l="1"/>
  <c r="O36" i="5"/>
  <c r="O33" i="5"/>
  <c r="O30" i="5"/>
  <c r="O27" i="5"/>
  <c r="A19" i="4" l="1"/>
  <c r="P30" i="5" l="1"/>
  <c r="P37" i="5" l="1"/>
  <c r="K37" i="5"/>
  <c r="H37" i="5"/>
  <c r="G37" i="5"/>
  <c r="F37" i="5"/>
  <c r="E37" i="5"/>
  <c r="I36" i="5"/>
  <c r="M36" i="5" s="1"/>
  <c r="I35" i="5"/>
  <c r="M35" i="5" s="1"/>
  <c r="I34" i="5"/>
  <c r="M34" i="5" s="1"/>
  <c r="I33" i="5"/>
  <c r="M33" i="5" s="1"/>
  <c r="I32" i="5"/>
  <c r="M32" i="5" s="1"/>
  <c r="I31" i="5"/>
  <c r="M31" i="5" s="1"/>
  <c r="I30" i="5"/>
  <c r="M30" i="5" s="1"/>
  <c r="I29" i="5"/>
  <c r="M29" i="5" s="1"/>
  <c r="I28" i="5"/>
  <c r="M28" i="5" s="1"/>
  <c r="I27" i="5"/>
  <c r="M27" i="5" s="1"/>
  <c r="I26" i="5"/>
  <c r="M26" i="5" s="1"/>
  <c r="I25" i="5"/>
  <c r="O37" i="5" l="1"/>
  <c r="Q37" i="5" s="1"/>
  <c r="G38" i="5"/>
  <c r="I37" i="5"/>
  <c r="M25" i="5"/>
  <c r="M37" i="5" s="1"/>
  <c r="AW42" i="3" l="1"/>
  <c r="AW43" i="3"/>
  <c r="AW44" i="3"/>
  <c r="AW45" i="3"/>
  <c r="AW46" i="3"/>
  <c r="AW47" i="3"/>
  <c r="AW48" i="3"/>
  <c r="AW49" i="3"/>
  <c r="AW50" i="3"/>
  <c r="AW51" i="3"/>
  <c r="R38" i="2"/>
  <c r="R39" i="2"/>
  <c r="R40" i="2"/>
  <c r="R41" i="2"/>
  <c r="R42" i="2"/>
  <c r="R43" i="2"/>
  <c r="R44" i="2"/>
  <c r="R45" i="2"/>
  <c r="R46" i="2"/>
  <c r="R47" i="2"/>
  <c r="R48" i="2"/>
  <c r="R49" i="2"/>
  <c r="R11" i="2"/>
  <c r="AW12" i="3"/>
  <c r="AR7" i="3" l="1"/>
  <c r="AS7" i="3"/>
  <c r="R28" i="2" l="1"/>
  <c r="R29" i="2"/>
  <c r="I15" i="5" l="1"/>
  <c r="O10" i="5" l="1"/>
  <c r="O7" i="5"/>
  <c r="O4" i="5"/>
  <c r="E16" i="5"/>
  <c r="O16" i="5" l="1"/>
  <c r="P16" i="5"/>
  <c r="K16" i="5"/>
  <c r="M15" i="5"/>
  <c r="G16" i="5"/>
  <c r="H16" i="5"/>
  <c r="F16" i="5"/>
  <c r="I14" i="5"/>
  <c r="M14" i="5" s="1"/>
  <c r="I12" i="5"/>
  <c r="M12" i="5" s="1"/>
  <c r="I3" i="5"/>
  <c r="M3" i="5" s="1"/>
  <c r="I4" i="5"/>
  <c r="M4" i="5" s="1"/>
  <c r="I5" i="5"/>
  <c r="M5" i="5" s="1"/>
  <c r="I6" i="5"/>
  <c r="M6" i="5" s="1"/>
  <c r="I7" i="5"/>
  <c r="M7" i="5" s="1"/>
  <c r="I8" i="5"/>
  <c r="M8" i="5" s="1"/>
  <c r="I9" i="5"/>
  <c r="I10" i="5"/>
  <c r="M10" i="5" s="1"/>
  <c r="I11" i="5"/>
  <c r="M11" i="5" s="1"/>
  <c r="I13" i="5"/>
  <c r="M13" i="5" s="1"/>
  <c r="I2" i="5"/>
  <c r="M2" i="5" s="1"/>
  <c r="B11" i="6" l="1"/>
  <c r="P17" i="5"/>
  <c r="G17" i="5"/>
  <c r="O17" i="5" s="1"/>
  <c r="I16" i="5"/>
  <c r="K17" i="5" s="1"/>
  <c r="M9" i="5"/>
  <c r="M16" i="5" s="1"/>
  <c r="AW8" i="3"/>
  <c r="AW9" i="3"/>
  <c r="AW10" i="3"/>
  <c r="AW11" i="3"/>
  <c r="AW13" i="3"/>
  <c r="AW84" i="3"/>
  <c r="H7" i="3"/>
  <c r="I7" i="3"/>
  <c r="F24" i="4" s="1"/>
  <c r="J7" i="3"/>
  <c r="K7" i="3"/>
  <c r="F26" i="4" s="1"/>
  <c r="L7" i="3"/>
  <c r="F27" i="4" s="1"/>
  <c r="M7" i="3"/>
  <c r="F28" i="4" s="1"/>
  <c r="N7" i="3"/>
  <c r="F29" i="4" s="1"/>
  <c r="O7" i="3"/>
  <c r="F30" i="4" s="1"/>
  <c r="P7" i="3"/>
  <c r="Q7" i="3"/>
  <c r="F32" i="4" s="1"/>
  <c r="R7" i="3"/>
  <c r="F33" i="4" s="1"/>
  <c r="S7" i="3"/>
  <c r="T7" i="3"/>
  <c r="U7" i="3"/>
  <c r="F36" i="4" s="1"/>
  <c r="V7" i="3"/>
  <c r="F37" i="4" s="1"/>
  <c r="W7" i="3"/>
  <c r="X7" i="3"/>
  <c r="F39" i="4" s="1"/>
  <c r="Y7" i="3"/>
  <c r="Z7" i="3"/>
  <c r="F41" i="4" s="1"/>
  <c r="AA7" i="3"/>
  <c r="F42" i="4" s="1"/>
  <c r="AB7" i="3"/>
  <c r="AC7" i="3"/>
  <c r="F44" i="4" s="1"/>
  <c r="AD7" i="3"/>
  <c r="AE7" i="3"/>
  <c r="F46" i="4" s="1"/>
  <c r="AF7" i="3"/>
  <c r="AG7" i="3"/>
  <c r="F48" i="4" s="1"/>
  <c r="AH7" i="3"/>
  <c r="E56" i="1" s="1"/>
  <c r="AI7" i="3"/>
  <c r="AJ7" i="3"/>
  <c r="AK7" i="3"/>
  <c r="AL7" i="3"/>
  <c r="AM7" i="3"/>
  <c r="AN7" i="3"/>
  <c r="F55" i="4" s="1"/>
  <c r="AO7" i="3"/>
  <c r="AP7" i="3"/>
  <c r="F57" i="4" s="1"/>
  <c r="AQ7" i="3"/>
  <c r="AT7" i="3"/>
  <c r="AU7" i="3"/>
  <c r="G7" i="3"/>
  <c r="U66" i="5" s="1"/>
  <c r="U70" i="5" s="1"/>
  <c r="U72" i="5" s="1"/>
  <c r="R7" i="2"/>
  <c r="R10" i="2"/>
  <c r="R12" i="2"/>
  <c r="R14" i="2"/>
  <c r="R15" i="2"/>
  <c r="R16" i="2"/>
  <c r="R17" i="2"/>
  <c r="R19" i="2"/>
  <c r="R20" i="2"/>
  <c r="R22" i="2"/>
  <c r="R23" i="2"/>
  <c r="R24" i="2"/>
  <c r="R25" i="2"/>
  <c r="R27" i="2"/>
  <c r="R31" i="2"/>
  <c r="R32" i="2"/>
  <c r="R33" i="2"/>
  <c r="R35" i="2"/>
  <c r="R36" i="2"/>
  <c r="P6" i="2"/>
  <c r="M6" i="2"/>
  <c r="F13" i="4" s="1"/>
  <c r="K6" i="2"/>
  <c r="F12" i="4" s="1"/>
  <c r="L6" i="2"/>
  <c r="F47" i="4" l="1"/>
  <c r="E58" i="1"/>
  <c r="F58" i="1" s="1"/>
  <c r="F35" i="4"/>
  <c r="F54" i="1"/>
  <c r="D11" i="6"/>
  <c r="T47" i="5"/>
  <c r="T48" i="5" s="1"/>
  <c r="T54" i="5" s="1"/>
  <c r="F23" i="4"/>
  <c r="AW7" i="3"/>
  <c r="F49" i="4"/>
  <c r="F58" i="4"/>
  <c r="AW6" i="3"/>
  <c r="F22" i="4"/>
  <c r="F61" i="4"/>
  <c r="M17" i="5"/>
  <c r="F18" i="4"/>
  <c r="F60" i="1" l="1"/>
  <c r="D18" i="6"/>
  <c r="F11" i="6"/>
  <c r="R8" i="2"/>
  <c r="D21" i="6" l="1"/>
  <c r="D25" i="1"/>
  <c r="N6" i="2" l="1"/>
  <c r="D13" i="6" s="1"/>
  <c r="D16" i="6" s="1"/>
  <c r="A62" i="4"/>
  <c r="F7" i="3"/>
  <c r="Q6" i="2"/>
  <c r="J6" i="2"/>
  <c r="F10" i="4" s="1"/>
  <c r="I6" i="2"/>
  <c r="F16" i="4" s="1"/>
  <c r="H6" i="2"/>
  <c r="F15" i="4" s="1"/>
  <c r="AW5" i="3" l="1"/>
  <c r="F66" i="4"/>
  <c r="F17" i="4"/>
  <c r="D64" i="1"/>
  <c r="G11" i="1"/>
  <c r="G7" i="1"/>
  <c r="G35" i="1"/>
  <c r="A64" i="4"/>
  <c r="G9" i="1" l="1"/>
  <c r="G13" i="1" s="1"/>
  <c r="F62" i="4"/>
  <c r="AY1" i="3" s="1"/>
  <c r="F64" i="1" l="1"/>
  <c r="I35" i="1"/>
  <c r="AY2" i="3"/>
  <c r="F14" i="4"/>
  <c r="F19" i="4" s="1"/>
  <c r="R6" i="2"/>
  <c r="F64" i="4" l="1"/>
  <c r="F67" i="4" s="1"/>
  <c r="U1" i="2"/>
  <c r="U2" i="2" s="1"/>
</calcChain>
</file>

<file path=xl/sharedStrings.xml><?xml version="1.0" encoding="utf-8"?>
<sst xmlns="http://schemas.openxmlformats.org/spreadsheetml/2006/main" count="1513" uniqueCount="454">
  <si>
    <t xml:space="preserve">Add receipts </t>
  </si>
  <si>
    <t>Date</t>
  </si>
  <si>
    <t>Description</t>
  </si>
  <si>
    <t>Reference</t>
  </si>
  <si>
    <t>Amount</t>
  </si>
  <si>
    <t>Insurance</t>
  </si>
  <si>
    <t>Less payments</t>
  </si>
  <si>
    <t>Balance at bank and in hand:</t>
  </si>
  <si>
    <t>Unpresented items:</t>
  </si>
  <si>
    <t>Ref</t>
  </si>
  <si>
    <t>Income</t>
  </si>
  <si>
    <t>Total Income</t>
  </si>
  <si>
    <t>Expenditure</t>
  </si>
  <si>
    <t>Total Expenditure</t>
  </si>
  <si>
    <t>Surplus/(Deficit)</t>
  </si>
  <si>
    <t>Inc&amp;Exp</t>
  </si>
  <si>
    <t>S/b Zero</t>
  </si>
  <si>
    <t>HMRC</t>
  </si>
  <si>
    <t>Strensall with Towthorpe Parish Council</t>
  </si>
  <si>
    <t>Strensall with Towthorpe P C</t>
  </si>
  <si>
    <t>Treasurers</t>
  </si>
  <si>
    <t>Contingency</t>
  </si>
  <si>
    <t>Premium</t>
  </si>
  <si>
    <t>Cemetery</t>
  </si>
  <si>
    <t>Premium Bonds</t>
  </si>
  <si>
    <t>Contingency Bonds</t>
  </si>
  <si>
    <t>Interest</t>
  </si>
  <si>
    <t>Transfers</t>
  </si>
  <si>
    <t>Gross Interest</t>
  </si>
  <si>
    <t>Account</t>
  </si>
  <si>
    <t>Current</t>
  </si>
  <si>
    <t>O2</t>
  </si>
  <si>
    <t>VAT</t>
  </si>
  <si>
    <t>Precept</t>
  </si>
  <si>
    <t>VAT Refunds</t>
  </si>
  <si>
    <t>S106</t>
  </si>
  <si>
    <t>Section 106</t>
  </si>
  <si>
    <t>DT</t>
  </si>
  <si>
    <t>Double Taxation</t>
  </si>
  <si>
    <t xml:space="preserve">Ward </t>
  </si>
  <si>
    <t>Ward Funding</t>
  </si>
  <si>
    <t>Misc</t>
  </si>
  <si>
    <t>Miscellaneous</t>
  </si>
  <si>
    <t>Code 100</t>
  </si>
  <si>
    <t>Salary</t>
  </si>
  <si>
    <t>Code 101</t>
  </si>
  <si>
    <t>Code 102</t>
  </si>
  <si>
    <t>Code 103</t>
  </si>
  <si>
    <t>Code 104</t>
  </si>
  <si>
    <t>Code 105</t>
  </si>
  <si>
    <t>Code 106</t>
  </si>
  <si>
    <t>Code 107</t>
  </si>
  <si>
    <t>Code 108</t>
  </si>
  <si>
    <t>Code 109</t>
  </si>
  <si>
    <t>Code 110</t>
  </si>
  <si>
    <t>Code 111</t>
  </si>
  <si>
    <t>Code 113</t>
  </si>
  <si>
    <t>Code 114</t>
  </si>
  <si>
    <t>Office Exp</t>
  </si>
  <si>
    <t>Clerks Exp</t>
  </si>
  <si>
    <t>Cllr Exp</t>
  </si>
  <si>
    <t>Audit</t>
  </si>
  <si>
    <t>Insur</t>
  </si>
  <si>
    <t>Bank</t>
  </si>
  <si>
    <t>VH Hire</t>
  </si>
  <si>
    <t>Brit Legion</t>
  </si>
  <si>
    <t>Training</t>
  </si>
  <si>
    <t>Leases</t>
  </si>
  <si>
    <t>NP</t>
  </si>
  <si>
    <t>Code 401</t>
  </si>
  <si>
    <t>Code 402</t>
  </si>
  <si>
    <t>Code 403</t>
  </si>
  <si>
    <t>Code 404</t>
  </si>
  <si>
    <t>Code 405</t>
  </si>
  <si>
    <t>Code 406</t>
  </si>
  <si>
    <t>Litter Bins</t>
  </si>
  <si>
    <t>Dog Bins</t>
  </si>
  <si>
    <t>Noticeboards</t>
  </si>
  <si>
    <t>Seats/Benches</t>
  </si>
  <si>
    <t>Salt/Bins</t>
  </si>
  <si>
    <t>Code 201</t>
  </si>
  <si>
    <t>Code 202</t>
  </si>
  <si>
    <t>Code 203</t>
  </si>
  <si>
    <t>Code 204</t>
  </si>
  <si>
    <t>Code 205</t>
  </si>
  <si>
    <t>YLCA</t>
  </si>
  <si>
    <t>CPRE</t>
  </si>
  <si>
    <t>Outreach</t>
  </si>
  <si>
    <t>River Foss</t>
  </si>
  <si>
    <t>ICO</t>
  </si>
  <si>
    <t>Code 301</t>
  </si>
  <si>
    <t>Code 302</t>
  </si>
  <si>
    <t>Code 303</t>
  </si>
  <si>
    <t>Code 304</t>
  </si>
  <si>
    <t>Code 305</t>
  </si>
  <si>
    <t>Code 306</t>
  </si>
  <si>
    <t>Code 307</t>
  </si>
  <si>
    <t>Code 308</t>
  </si>
  <si>
    <t>Code 309</t>
  </si>
  <si>
    <t>Defib</t>
  </si>
  <si>
    <t>Grass</t>
  </si>
  <si>
    <t>XmasTrees</t>
  </si>
  <si>
    <t>Carnival</t>
  </si>
  <si>
    <t>OpenSpace</t>
  </si>
  <si>
    <t>Play</t>
  </si>
  <si>
    <t>WarMemorial</t>
  </si>
  <si>
    <t>Trees</t>
  </si>
  <si>
    <t>Grants/Donations</t>
  </si>
  <si>
    <t>Code 408</t>
  </si>
  <si>
    <t>Churchyard</t>
  </si>
  <si>
    <t>Code 409</t>
  </si>
  <si>
    <t>Code 410</t>
  </si>
  <si>
    <t>S137</t>
  </si>
  <si>
    <t>Clerks Salary</t>
  </si>
  <si>
    <t>Telephone/Broadband</t>
  </si>
  <si>
    <t>Office expenses</t>
  </si>
  <si>
    <t>Clerks expenses</t>
  </si>
  <si>
    <t>Councillors expenses</t>
  </si>
  <si>
    <t>Bank fees</t>
  </si>
  <si>
    <t>Village Hall hire</t>
  </si>
  <si>
    <t>Royal British Legion</t>
  </si>
  <si>
    <t>Training fees</t>
  </si>
  <si>
    <t>Notice Boards</t>
  </si>
  <si>
    <t>Seats/benches</t>
  </si>
  <si>
    <t>Salt bins/salt</t>
  </si>
  <si>
    <t>Bus shelter</t>
  </si>
  <si>
    <t>Grants</t>
  </si>
  <si>
    <t>VAT To Reclaim</t>
  </si>
  <si>
    <t>Defibrillator</t>
  </si>
  <si>
    <t>Grass Cutting</t>
  </si>
  <si>
    <t>Christmas Trees</t>
  </si>
  <si>
    <t>Open Spaces</t>
  </si>
  <si>
    <t>Play Equipment</t>
  </si>
  <si>
    <t>War Memorial</t>
  </si>
  <si>
    <t>Tree Work</t>
  </si>
  <si>
    <t>Month</t>
  </si>
  <si>
    <t>Employee</t>
  </si>
  <si>
    <t>Gross</t>
  </si>
  <si>
    <t>PAYE</t>
  </si>
  <si>
    <t>Net</t>
  </si>
  <si>
    <t>Year</t>
  </si>
  <si>
    <t>2017/18</t>
  </si>
  <si>
    <t>Nunn S</t>
  </si>
  <si>
    <t>Hill F</t>
  </si>
  <si>
    <t xml:space="preserve">Clerk </t>
  </si>
  <si>
    <t>Paid</t>
  </si>
  <si>
    <t>201321</t>
  </si>
  <si>
    <t>201340</t>
  </si>
  <si>
    <t>Eers NIC</t>
  </si>
  <si>
    <t>Ees NIC</t>
  </si>
  <si>
    <t>Due</t>
  </si>
  <si>
    <t>BusShelters</t>
  </si>
  <si>
    <t>Floral Displays</t>
  </si>
  <si>
    <t xml:space="preserve">Cheque </t>
  </si>
  <si>
    <t>A/c No</t>
  </si>
  <si>
    <t>VAT RTN</t>
  </si>
  <si>
    <t>Payee</t>
  </si>
  <si>
    <t>2018/19</t>
  </si>
  <si>
    <t>Budget</t>
  </si>
  <si>
    <t>Kidz Klub</t>
  </si>
  <si>
    <t>Tree Works</t>
  </si>
  <si>
    <t>03839958</t>
  </si>
  <si>
    <t>To Date</t>
  </si>
  <si>
    <t>C1</t>
  </si>
  <si>
    <t>Vat Return</t>
  </si>
  <si>
    <t>Telephone</t>
  </si>
  <si>
    <t>Actual</t>
  </si>
  <si>
    <t>Made Up of:</t>
  </si>
  <si>
    <t>Ear-Marked Funds:</t>
  </si>
  <si>
    <t>Ring-fenced Funds:</t>
  </si>
  <si>
    <t>Cowslip Bridge</t>
  </si>
  <si>
    <t>Neighbourhood Plan</t>
  </si>
  <si>
    <t>General Reserve:</t>
  </si>
  <si>
    <t>Good Practice = Precept x up to 2 =</t>
  </si>
  <si>
    <t>Play Area Maintenance</t>
  </si>
  <si>
    <t>See Notes</t>
  </si>
  <si>
    <t>Refunded</t>
  </si>
  <si>
    <t>Total</t>
  </si>
  <si>
    <t>HMRC Paid Post YE</t>
  </si>
  <si>
    <t>Parish Clerk Paid Post YE</t>
  </si>
  <si>
    <t>C2</t>
  </si>
  <si>
    <t>Gross Pay</t>
  </si>
  <si>
    <t>Cash Book</t>
  </si>
  <si>
    <t>Paid 05Jun19</t>
  </si>
  <si>
    <t>Clerk To Pay</t>
  </si>
  <si>
    <t>HMRC To Pay</t>
  </si>
  <si>
    <t>Diff</t>
  </si>
  <si>
    <t>YE2018</t>
  </si>
  <si>
    <t>YE2019</t>
  </si>
  <si>
    <t>YE2020</t>
  </si>
  <si>
    <t>Library</t>
  </si>
  <si>
    <t>B/F</t>
  </si>
  <si>
    <t>C/F</t>
  </si>
  <si>
    <t>To Pay</t>
  </si>
  <si>
    <t>2019/20</t>
  </si>
  <si>
    <t>Previous Year</t>
  </si>
  <si>
    <t>?!</t>
  </si>
  <si>
    <t>Community Speedwatch</t>
  </si>
  <si>
    <t>Speedwatch</t>
  </si>
  <si>
    <t>Total Repayments VAT</t>
  </si>
  <si>
    <t>Paid Apr20</t>
  </si>
  <si>
    <t>Parish Clerk</t>
  </si>
  <si>
    <t>YE2021</t>
  </si>
  <si>
    <t>Budget - Carnival</t>
  </si>
  <si>
    <t>Budget - Other</t>
  </si>
  <si>
    <t>Budget - Outreach</t>
  </si>
  <si>
    <t>BT</t>
  </si>
  <si>
    <t>2020/21</t>
  </si>
  <si>
    <t>.</t>
  </si>
  <si>
    <t>Subscription</t>
  </si>
  <si>
    <t>Cost</t>
  </si>
  <si>
    <t>Repaid</t>
  </si>
  <si>
    <t>Question 1 - Describe</t>
  </si>
  <si>
    <t>Question 2 - Net Cost</t>
  </si>
  <si>
    <t>Question 3 - Equivalent</t>
  </si>
  <si>
    <t>Detail what cost is</t>
  </si>
  <si>
    <t>See budget</t>
  </si>
  <si>
    <t>CYC strategy</t>
  </si>
  <si>
    <t>Question 4 - CYC Policy</t>
  </si>
  <si>
    <t>DT Claim</t>
  </si>
  <si>
    <t>No</t>
  </si>
  <si>
    <t>Yes</t>
  </si>
  <si>
    <t>City of York Council</t>
  </si>
  <si>
    <t>Postage Stamps</t>
  </si>
  <si>
    <t>25&amp;30 /09/2020</t>
  </si>
  <si>
    <t>19&amp;26/10/2020</t>
  </si>
  <si>
    <t>This Year</t>
  </si>
  <si>
    <t>Last Year</t>
  </si>
  <si>
    <t>Tennis Club</t>
  </si>
  <si>
    <t>YE2022</t>
  </si>
  <si>
    <t>SCYSA</t>
  </si>
  <si>
    <t>Allotments</t>
  </si>
  <si>
    <t>2021-2022</t>
  </si>
  <si>
    <t>CR</t>
  </si>
  <si>
    <t>Cartmells</t>
  </si>
  <si>
    <t>Village Hall</t>
  </si>
  <si>
    <t>Payroll</t>
  </si>
  <si>
    <t>PAYMENTS 2021-2022</t>
  </si>
  <si>
    <t xml:space="preserve">Allotment Rents </t>
  </si>
  <si>
    <t>2021/22</t>
  </si>
  <si>
    <t>Estimate</t>
  </si>
  <si>
    <t>Full Year</t>
  </si>
  <si>
    <t>2022-2023</t>
  </si>
  <si>
    <t>Draft</t>
  </si>
  <si>
    <t xml:space="preserve"> </t>
  </si>
  <si>
    <t>Total Charges</t>
  </si>
  <si>
    <t>HSBC</t>
  </si>
  <si>
    <t>-</t>
  </si>
  <si>
    <t>Grant - Strensall Community Events Committee</t>
  </si>
  <si>
    <t>Balance b/f 01 April 2022</t>
  </si>
  <si>
    <t>Balance c/f 31 March 2023</t>
  </si>
  <si>
    <t>City of York Council - Refund of charge</t>
  </si>
  <si>
    <t>Commercial Waste Charge</t>
  </si>
  <si>
    <t>Walks Brochure Sold</t>
  </si>
  <si>
    <t>City of York Council - Precept</t>
  </si>
  <si>
    <t xml:space="preserve">Mobile </t>
  </si>
  <si>
    <t>RECEIPTS 2022-2023</t>
  </si>
  <si>
    <t>Landline/Broadband</t>
  </si>
  <si>
    <t>Mike Duck Fencing</t>
  </si>
  <si>
    <t>Fencing Repairs</t>
  </si>
  <si>
    <t>Cartmell's Gardens</t>
  </si>
  <si>
    <t>Meeting Venue Hire</t>
  </si>
  <si>
    <t>Back Pay</t>
  </si>
  <si>
    <t>Toolstation</t>
  </si>
  <si>
    <t>Laser Distance Measurer</t>
  </si>
  <si>
    <t>Lewis Tree Surgey &amp; Landscaping</t>
  </si>
  <si>
    <t>Elker Bookkeeping</t>
  </si>
  <si>
    <t>Printer Repair</t>
  </si>
  <si>
    <t>Scottish Water</t>
  </si>
  <si>
    <t>Water Rates</t>
  </si>
  <si>
    <t>Income and Expenditure Account Year Ending 31 March 2023</t>
  </si>
  <si>
    <t>Allotment Rent - Foy</t>
  </si>
  <si>
    <t>HMRC VAT Refund</t>
  </si>
  <si>
    <t>Flexibubble</t>
  </si>
  <si>
    <t>Canopy Care Tree Services</t>
  </si>
  <si>
    <t>Post Office</t>
  </si>
  <si>
    <t>War Memorial Planning Application</t>
  </si>
  <si>
    <t>Prins Accountancy Services</t>
  </si>
  <si>
    <t>Internal Audit Services</t>
  </si>
  <si>
    <t>P&amp;J Hanson</t>
  </si>
  <si>
    <t>Planter Plants</t>
  </si>
  <si>
    <t>Strensall Carnival</t>
  </si>
  <si>
    <t>Grant</t>
  </si>
  <si>
    <t>Cipher Medical Consultancy Limited</t>
  </si>
  <si>
    <t>Event Medical Responder</t>
  </si>
  <si>
    <t>Fixing Sign</t>
  </si>
  <si>
    <t>York Landscapes Limited</t>
  </si>
  <si>
    <t>Village Sign Rebuilt</t>
  </si>
  <si>
    <t>Strensall &amp; Towthorpe Village Hall</t>
  </si>
  <si>
    <t>Venue Hire</t>
  </si>
  <si>
    <t>Cartidge People</t>
  </si>
  <si>
    <t>Printer Ink</t>
  </si>
  <si>
    <t>Appletree</t>
  </si>
  <si>
    <t>Website SSL Certificate - Parish Council</t>
  </si>
  <si>
    <t>Website SSL Certificate - NP</t>
  </si>
  <si>
    <t>Footpath tidying</t>
  </si>
  <si>
    <t>LogOK2K Limited</t>
  </si>
  <si>
    <t>A4 Paper</t>
  </si>
  <si>
    <t>St Marys Church</t>
  </si>
  <si>
    <t>Churchyard Maintenance Grant</t>
  </si>
  <si>
    <t>Jupiter</t>
  </si>
  <si>
    <t>Play Area Repair</t>
  </si>
  <si>
    <t>Fire Rescue</t>
  </si>
  <si>
    <t>Defibrillator (Village Hall)</t>
  </si>
  <si>
    <t>C3</t>
  </si>
  <si>
    <t>C4</t>
  </si>
  <si>
    <t>C5</t>
  </si>
  <si>
    <t>C6</t>
  </si>
  <si>
    <t>C7</t>
  </si>
  <si>
    <t>Strensall Carnival Committee - Defib Donation</t>
  </si>
  <si>
    <t>Marmax</t>
  </si>
  <si>
    <t>Memorial Bench</t>
  </si>
  <si>
    <t>C8</t>
  </si>
  <si>
    <t>C9</t>
  </si>
  <si>
    <t>C10</t>
  </si>
  <si>
    <t>Bench at Parkgate Bus Shelter</t>
  </si>
  <si>
    <t>Murton Fabrics</t>
  </si>
  <si>
    <t>Black Armbands</t>
  </si>
  <si>
    <t>E-Hardware</t>
  </si>
  <si>
    <t>Mortice Rack Bolt</t>
  </si>
  <si>
    <t>Anti-Climb Paint</t>
  </si>
  <si>
    <t>Tie Wraps</t>
  </si>
  <si>
    <t>Notice Board Fixing</t>
  </si>
  <si>
    <t>No Receipt</t>
  </si>
  <si>
    <t>Bench Installations</t>
  </si>
  <si>
    <t>Asda/Range</t>
  </si>
  <si>
    <t>Wilco</t>
  </si>
  <si>
    <t>Tesco</t>
  </si>
  <si>
    <t>Cockrem - Receipt 202</t>
  </si>
  <si>
    <t>Leece - Receipt 214</t>
  </si>
  <si>
    <t>2022/23</t>
  </si>
  <si>
    <t>Paid 09/05/22</t>
  </si>
  <si>
    <t>Apr22-Jun22</t>
  </si>
  <si>
    <t>Jul22-Sep22</t>
  </si>
  <si>
    <t>Oct22-Dec22</t>
  </si>
  <si>
    <t>Jan23-Mar23</t>
  </si>
  <si>
    <t xml:space="preserve">To Reclaim </t>
  </si>
  <si>
    <t>C11</t>
  </si>
  <si>
    <t>Waste Disposal</t>
  </si>
  <si>
    <t>C12</t>
  </si>
  <si>
    <t xml:space="preserve">Yorkshire Water </t>
  </si>
  <si>
    <t>Allotment Survey</t>
  </si>
  <si>
    <t>Ashfield Leisure</t>
  </si>
  <si>
    <t>Mr R Harrison</t>
  </si>
  <si>
    <t>War Memorial Architect Costs</t>
  </si>
  <si>
    <t>Playsafety</t>
  </si>
  <si>
    <t>ROSPA Inspections</t>
  </si>
  <si>
    <t>Gallagher</t>
  </si>
  <si>
    <t>Brian Farrer</t>
  </si>
  <si>
    <t>Battery Operated Strimmer</t>
  </si>
  <si>
    <t>Community Heartbeat</t>
  </si>
  <si>
    <t xml:space="preserve">Defibrillator </t>
  </si>
  <si>
    <t>Oxford Allen Checkover</t>
  </si>
  <si>
    <t>Interim Audit</t>
  </si>
  <si>
    <t>Budget Zero</t>
  </si>
  <si>
    <t>YE2023</t>
  </si>
  <si>
    <t>2023-2024</t>
  </si>
  <si>
    <t>Ringfenced £5037</t>
  </si>
  <si>
    <t>HMRC - VAT Refund</t>
  </si>
  <si>
    <t>Mobile Phone</t>
  </si>
  <si>
    <t>Debris Cut Back</t>
  </si>
  <si>
    <t>Cemetery Grass Cutting</t>
  </si>
  <si>
    <t>Cemetery Weed Killing</t>
  </si>
  <si>
    <t>Memorial Tidy</t>
  </si>
  <si>
    <t>J &amp; P Hanson</t>
  </si>
  <si>
    <t>Increase Budget £750 - NALC Pay Awards</t>
  </si>
  <si>
    <t>Decrease Budget £150 - Contracts Reviewed</t>
  </si>
  <si>
    <t>Decrease Budget £750 - Not Needed</t>
  </si>
  <si>
    <t>Budget Same</t>
  </si>
  <si>
    <t>Increase Budget £550 - Premium Increase Expected</t>
  </si>
  <si>
    <t>Increase Budget £150 - Bank Now Charges</t>
  </si>
  <si>
    <t>Increase Budget £450 - Hire Fee Increase Expected</t>
  </si>
  <si>
    <t>Budget Increase £100 - Training New Cllrs</t>
  </si>
  <si>
    <t>Budget Same - Ringfence Towards Batteries/Pads</t>
  </si>
  <si>
    <t>Increase Budget - In Line With New Contract</t>
  </si>
  <si>
    <t>Decrease Budget £1500 - Over Budgeted Last Year</t>
  </si>
  <si>
    <t>Decrease Budget £1200 - Ringfenced Grant Monies £5037</t>
  </si>
  <si>
    <t>Increase Budget £1000 - To Enable Maintenance</t>
  </si>
  <si>
    <t>Budget Increase £2000 - To Replace Fencing</t>
  </si>
  <si>
    <t>2018-2019 - Received 09Jan19</t>
  </si>
  <si>
    <t>2019-2020 - Received 17Jan20</t>
  </si>
  <si>
    <t>2020-2021 - Received 23Apr21</t>
  </si>
  <si>
    <t>2021-2022 - Received 31Mar22</t>
  </si>
  <si>
    <t>Budget Same, As £15000 Earmarked (Ash Die Back)</t>
  </si>
  <si>
    <t>Budget Same, But Ringfence Under Spend From 2022-2023, Also £15000 Earmarked (Wood Equipment Replacement)</t>
  </si>
  <si>
    <t>Budget Same - Revenue Reduced!</t>
  </si>
  <si>
    <t>£1000 Increase, As Per Two Previous Years</t>
  </si>
  <si>
    <t>Internal Transfer ?</t>
  </si>
  <si>
    <t>C13</t>
  </si>
  <si>
    <t>C14</t>
  </si>
  <si>
    <t>Business Stream</t>
  </si>
  <si>
    <t>C15</t>
  </si>
  <si>
    <t xml:space="preserve">Internal Transfer? </t>
  </si>
  <si>
    <t>Allotment Rent</t>
  </si>
  <si>
    <t>PKF Littlejohn</t>
  </si>
  <si>
    <t>External Audit</t>
  </si>
  <si>
    <t>Website Hostings</t>
  </si>
  <si>
    <t>Consultant invoice since 2019 outstanding - Ringfenced £1458</t>
  </si>
  <si>
    <t>Sufficient General Reserve £118052 and Unspent Double Taxation £30755 to "Absorbe" This "Loss"?!</t>
  </si>
  <si>
    <t>Note 1</t>
  </si>
  <si>
    <t>Defibrillator donation paid into Cemetery A/c by mistake, so moved by bank transfer to Treasurer A/c</t>
  </si>
  <si>
    <t>Chambers</t>
  </si>
  <si>
    <t>Redpath</t>
  </si>
  <si>
    <t>Webster</t>
  </si>
  <si>
    <t>Adams</t>
  </si>
  <si>
    <t>Sturdy</t>
  </si>
  <si>
    <t>Ride-4-Life</t>
  </si>
  <si>
    <t>Hansford</t>
  </si>
  <si>
    <t>Widgery</t>
  </si>
  <si>
    <t>Foy</t>
  </si>
  <si>
    <t>Green</t>
  </si>
  <si>
    <t>Vickers</t>
  </si>
  <si>
    <t>Rhodes</t>
  </si>
  <si>
    <t>Wilkinson</t>
  </si>
  <si>
    <t>Cox</t>
  </si>
  <si>
    <t>Whapples</t>
  </si>
  <si>
    <t>Thomas</t>
  </si>
  <si>
    <t>Website</t>
  </si>
  <si>
    <t>Linton</t>
  </si>
  <si>
    <t>Lancaster</t>
  </si>
  <si>
    <t>Loy</t>
  </si>
  <si>
    <t>Gallagher - insurance premium part refund</t>
  </si>
  <si>
    <t xml:space="preserve">Internal Transfer </t>
  </si>
  <si>
    <t>Internal Transfer</t>
  </si>
  <si>
    <t>Furby - Receipt 216</t>
  </si>
  <si>
    <t>Rowe - Receipt 219</t>
  </si>
  <si>
    <t>Penrose - Receipt 220</t>
  </si>
  <si>
    <t>RP Harrison</t>
  </si>
  <si>
    <t>Drawings for QEII Memorial Garden</t>
  </si>
  <si>
    <t>Totals do not include internal transfers</t>
  </si>
  <si>
    <t>City of York Council - Double Taxation</t>
  </si>
  <si>
    <t>Strensall Community Events Team</t>
  </si>
  <si>
    <t>Christmas Together</t>
  </si>
  <si>
    <t>Ebay</t>
  </si>
  <si>
    <t>Rock Salt</t>
  </si>
  <si>
    <t>River Foss Society</t>
  </si>
  <si>
    <t>Leases x 7</t>
  </si>
  <si>
    <t>YE2024</t>
  </si>
  <si>
    <t>To  Pay</t>
  </si>
  <si>
    <t>Jenkinson - Receipt 149</t>
  </si>
  <si>
    <t>Various</t>
  </si>
  <si>
    <t>Expenses</t>
  </si>
  <si>
    <t>C16</t>
  </si>
  <si>
    <t>C17</t>
  </si>
  <si>
    <t>Strensall WI - Bench</t>
  </si>
  <si>
    <t>City of York Council - Ward Funding</t>
  </si>
  <si>
    <t>Leases x 1</t>
  </si>
  <si>
    <t>Bus Shelter Cleaning</t>
  </si>
  <si>
    <t>Catapult Creative</t>
  </si>
  <si>
    <t>Bank Reconciliation as at 31 March 2023</t>
  </si>
  <si>
    <t>2022-2023 - Received 24Feb23</t>
  </si>
  <si>
    <t>Strensall Village Hall</t>
  </si>
  <si>
    <t>Bus Shelter Refurbishment</t>
  </si>
  <si>
    <t>Bench (Memorial Garden)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</si>
</sst>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14" fontId="0" fillId="0" borderId="0" xfId="0" applyNumberFormat="1"/>
    <xf numFmtId="2" fontId="2" fillId="0" borderId="0" xfId="0" applyNumberFormat="1" applyFont="1"/>
    <xf numFmtId="0" fontId="0" fillId="0" borderId="5" xfId="0" applyBorder="1"/>
    <xf numFmtId="2" fontId="0" fillId="0" borderId="5" xfId="0" applyNumberFormat="1" applyBorder="1"/>
    <xf numFmtId="2" fontId="0" fillId="0" borderId="1" xfId="0" applyNumberFormat="1" applyBorder="1"/>
    <xf numFmtId="0" fontId="4" fillId="0" borderId="0" xfId="0" applyFont="1"/>
    <xf numFmtId="2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1" xfId="0" applyNumberFormat="1" applyFont="1" applyBorder="1"/>
    <xf numFmtId="2" fontId="5" fillId="0" borderId="0" xfId="0" applyNumberFormat="1" applyFont="1"/>
    <xf numFmtId="14" fontId="2" fillId="0" borderId="0" xfId="0" applyNumberFormat="1" applyFont="1"/>
    <xf numFmtId="2" fontId="2" fillId="0" borderId="2" xfId="0" applyNumberFormat="1" applyFont="1" applyBorder="1"/>
    <xf numFmtId="0" fontId="6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14" fontId="0" fillId="0" borderId="0" xfId="0" quotePrefix="1" applyNumberFormat="1" applyAlignment="1">
      <alignment horizontal="right"/>
    </xf>
    <xf numFmtId="2" fontId="11" fillId="0" borderId="0" xfId="0" applyNumberFormat="1" applyFont="1"/>
    <xf numFmtId="2" fontId="10" fillId="0" borderId="5" xfId="0" applyNumberFormat="1" applyFont="1" applyBorder="1"/>
    <xf numFmtId="0" fontId="0" fillId="0" borderId="0" xfId="0" quotePrefix="1" applyAlignment="1">
      <alignment horizontal="right"/>
    </xf>
    <xf numFmtId="0" fontId="11" fillId="0" borderId="0" xfId="0" applyFont="1"/>
    <xf numFmtId="17" fontId="0" fillId="0" borderId="0" xfId="0" applyNumberFormat="1"/>
    <xf numFmtId="0" fontId="10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/>
    <xf numFmtId="2" fontId="2" fillId="0" borderId="6" xfId="0" applyNumberFormat="1" applyFont="1" applyBorder="1"/>
    <xf numFmtId="2" fontId="12" fillId="0" borderId="0" xfId="0" applyNumberFormat="1" applyFont="1"/>
    <xf numFmtId="1" fontId="11" fillId="0" borderId="0" xfId="0" applyNumberFormat="1" applyFont="1"/>
    <xf numFmtId="14" fontId="2" fillId="0" borderId="6" xfId="0" applyNumberFormat="1" applyFont="1" applyBorder="1" applyAlignment="1">
      <alignment horizontal="right"/>
    </xf>
    <xf numFmtId="2" fontId="13" fillId="0" borderId="0" xfId="0" applyNumberFormat="1" applyFont="1"/>
    <xf numFmtId="0" fontId="0" fillId="2" borderId="0" xfId="0" applyFill="1"/>
    <xf numFmtId="2" fontId="2" fillId="0" borderId="0" xfId="0" applyNumberFormat="1" applyFont="1" applyAlignment="1">
      <alignment horizontal="right"/>
    </xf>
    <xf numFmtId="2" fontId="2" fillId="4" borderId="0" xfId="0" applyNumberFormat="1" applyFont="1" applyFill="1"/>
    <xf numFmtId="14" fontId="0" fillId="4" borderId="0" xfId="0" applyNumberFormat="1" applyFill="1"/>
    <xf numFmtId="0" fontId="0" fillId="4" borderId="0" xfId="0" applyFill="1"/>
    <xf numFmtId="0" fontId="0" fillId="4" borderId="5" xfId="0" applyFill="1" applyBorder="1"/>
    <xf numFmtId="1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5" borderId="5" xfId="0" applyFill="1" applyBorder="1"/>
    <xf numFmtId="2" fontId="2" fillId="5" borderId="0" xfId="0" applyNumberFormat="1" applyFont="1" applyFill="1"/>
    <xf numFmtId="2" fontId="10" fillId="2" borderId="5" xfId="0" applyNumberFormat="1" applyFont="1" applyFill="1" applyBorder="1"/>
    <xf numFmtId="2" fontId="0" fillId="3" borderId="0" xfId="0" applyNumberFormat="1" applyFill="1"/>
    <xf numFmtId="0" fontId="0" fillId="3" borderId="0" xfId="0" applyFill="1"/>
    <xf numFmtId="0" fontId="7" fillId="0" borderId="0" xfId="0" applyFont="1"/>
    <xf numFmtId="0" fontId="2" fillId="0" borderId="6" xfId="0" applyFont="1" applyBorder="1" applyAlignment="1">
      <alignment horizontal="center"/>
    </xf>
    <xf numFmtId="2" fontId="5" fillId="0" borderId="6" xfId="0" applyNumberFormat="1" applyFont="1" applyBorder="1"/>
    <xf numFmtId="0" fontId="0" fillId="0" borderId="0" xfId="0" applyAlignment="1">
      <alignment horizontal="center"/>
    </xf>
    <xf numFmtId="2" fontId="0" fillId="7" borderId="0" xfId="0" applyNumberFormat="1" applyFill="1"/>
    <xf numFmtId="2" fontId="2" fillId="7" borderId="0" xfId="0" applyNumberFormat="1" applyFont="1" applyFill="1"/>
    <xf numFmtId="0" fontId="0" fillId="7" borderId="0" xfId="0" applyFill="1"/>
    <xf numFmtId="2" fontId="0" fillId="8" borderId="0" xfId="0" applyNumberFormat="1" applyFill="1"/>
    <xf numFmtId="2" fontId="0" fillId="8" borderId="5" xfId="0" applyNumberFormat="1" applyFill="1" applyBorder="1"/>
    <xf numFmtId="2" fontId="0" fillId="9" borderId="5" xfId="0" applyNumberFormat="1" applyFill="1" applyBorder="1"/>
    <xf numFmtId="2" fontId="2" fillId="9" borderId="0" xfId="0" applyNumberFormat="1" applyFont="1" applyFill="1"/>
    <xf numFmtId="2" fontId="0" fillId="9" borderId="0" xfId="0" applyNumberFormat="1" applyFill="1"/>
    <xf numFmtId="2" fontId="0" fillId="10" borderId="0" xfId="0" applyNumberFormat="1" applyFill="1"/>
    <xf numFmtId="2" fontId="0" fillId="10" borderId="5" xfId="0" applyNumberFormat="1" applyFill="1" applyBorder="1"/>
    <xf numFmtId="0" fontId="0" fillId="10" borderId="5" xfId="0" applyFill="1" applyBorder="1"/>
    <xf numFmtId="2" fontId="0" fillId="7" borderId="5" xfId="0" applyNumberFormat="1" applyFill="1" applyBorder="1"/>
    <xf numFmtId="2" fontId="10" fillId="7" borderId="5" xfId="0" applyNumberFormat="1" applyFont="1" applyFill="1" applyBorder="1"/>
    <xf numFmtId="2" fontId="2" fillId="0" borderId="1" xfId="0" applyNumberFormat="1" applyFont="1" applyBorder="1"/>
    <xf numFmtId="0" fontId="2" fillId="0" borderId="0" xfId="0" quotePrefix="1" applyFont="1" applyAlignment="1">
      <alignment horizontal="right"/>
    </xf>
    <xf numFmtId="2" fontId="2" fillId="0" borderId="5" xfId="0" applyNumberFormat="1" applyFont="1" applyBorder="1"/>
    <xf numFmtId="2" fontId="2" fillId="0" borderId="3" xfId="0" applyNumberFormat="1" applyFont="1" applyBorder="1"/>
    <xf numFmtId="2" fontId="2" fillId="0" borderId="4" xfId="0" applyNumberFormat="1" applyFont="1" applyBorder="1"/>
    <xf numFmtId="0" fontId="2" fillId="6" borderId="7" xfId="0" applyFont="1" applyFill="1" applyBorder="1"/>
    <xf numFmtId="0" fontId="2" fillId="6" borderId="8" xfId="0" applyFont="1" applyFill="1" applyBorder="1"/>
    <xf numFmtId="0" fontId="3" fillId="6" borderId="8" xfId="0" applyFont="1" applyFill="1" applyBorder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0" xfId="0" applyFont="1" applyFill="1"/>
    <xf numFmtId="0" fontId="2" fillId="6" borderId="11" xfId="0" applyFont="1" applyFill="1" applyBorder="1"/>
    <xf numFmtId="1" fontId="2" fillId="6" borderId="0" xfId="0" applyNumberFormat="1" applyFont="1" applyFill="1"/>
    <xf numFmtId="1" fontId="2" fillId="6" borderId="12" xfId="0" applyNumberFormat="1" applyFont="1" applyFill="1" applyBorder="1"/>
    <xf numFmtId="0" fontId="2" fillId="6" borderId="13" xfId="0" applyFont="1" applyFill="1" applyBorder="1"/>
    <xf numFmtId="0" fontId="2" fillId="6" borderId="6" xfId="0" applyFont="1" applyFill="1" applyBorder="1"/>
    <xf numFmtId="1" fontId="4" fillId="2" borderId="14" xfId="0" applyNumberFormat="1" applyFont="1" applyFill="1" applyBorder="1"/>
    <xf numFmtId="0" fontId="4" fillId="0" borderId="6" xfId="0" applyFont="1" applyBorder="1"/>
    <xf numFmtId="14" fontId="4" fillId="0" borderId="0" xfId="0" applyNumberFormat="1" applyFont="1"/>
    <xf numFmtId="0" fontId="14" fillId="0" borderId="0" xfId="0" applyFont="1"/>
    <xf numFmtId="0" fontId="0" fillId="0" borderId="0" xfId="0" applyAlignment="1">
      <alignment horizontal="right"/>
    </xf>
    <xf numFmtId="0" fontId="0" fillId="0" borderId="3" xfId="0" applyBorder="1"/>
    <xf numFmtId="17" fontId="0" fillId="0" borderId="3" xfId="0" applyNumberFormat="1" applyBorder="1"/>
    <xf numFmtId="0" fontId="10" fillId="0" borderId="3" xfId="0" applyFont="1" applyBorder="1"/>
    <xf numFmtId="2" fontId="0" fillId="0" borderId="3" xfId="0" applyNumberFormat="1" applyBorder="1"/>
    <xf numFmtId="0" fontId="2" fillId="0" borderId="3" xfId="0" applyFont="1" applyBorder="1"/>
    <xf numFmtId="14" fontId="0" fillId="0" borderId="3" xfId="0" applyNumberFormat="1" applyBorder="1"/>
    <xf numFmtId="2" fontId="3" fillId="0" borderId="5" xfId="0" applyNumberFormat="1" applyFont="1" applyBorder="1"/>
    <xf numFmtId="14" fontId="2" fillId="0" borderId="3" xfId="0" applyNumberFormat="1" applyFont="1" applyBorder="1"/>
    <xf numFmtId="14" fontId="10" fillId="0" borderId="3" xfId="0" applyNumberFormat="1" applyFont="1" applyBorder="1"/>
    <xf numFmtId="2" fontId="0" fillId="11" borderId="1" xfId="0" applyNumberFormat="1" applyFill="1" applyBorder="1"/>
    <xf numFmtId="2" fontId="0" fillId="11" borderId="0" xfId="0" applyNumberFormat="1" applyFill="1"/>
    <xf numFmtId="2" fontId="16" fillId="0" borderId="3" xfId="0" applyNumberFormat="1" applyFont="1" applyBorder="1"/>
    <xf numFmtId="0" fontId="16" fillId="0" borderId="3" xfId="0" applyFont="1" applyBorder="1"/>
    <xf numFmtId="2" fontId="16" fillId="0" borderId="0" xfId="0" applyNumberFormat="1" applyFont="1"/>
    <xf numFmtId="2" fontId="17" fillId="0" borderId="0" xfId="0" applyNumberFormat="1" applyFont="1"/>
    <xf numFmtId="0" fontId="17" fillId="0" borderId="0" xfId="0" applyFont="1"/>
    <xf numFmtId="0" fontId="2" fillId="0" borderId="3" xfId="0" applyFont="1" applyBorder="1" applyAlignment="1">
      <alignment horizontal="center"/>
    </xf>
    <xf numFmtId="2" fontId="5" fillId="0" borderId="3" xfId="0" applyNumberFormat="1" applyFont="1" applyBorder="1"/>
    <xf numFmtId="14" fontId="16" fillId="0" borderId="3" xfId="0" applyNumberFormat="1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8" fillId="0" borderId="0" xfId="0" applyFont="1"/>
    <xf numFmtId="2" fontId="19" fillId="0" borderId="0" xfId="0" applyNumberFormat="1" applyFont="1"/>
    <xf numFmtId="2" fontId="21" fillId="0" borderId="0" xfId="0" applyNumberFormat="1" applyFont="1"/>
    <xf numFmtId="2" fontId="19" fillId="0" borderId="5" xfId="0" applyNumberFormat="1" applyFont="1" applyBorder="1"/>
    <xf numFmtId="0" fontId="19" fillId="0" borderId="5" xfId="0" applyFont="1" applyBorder="1"/>
    <xf numFmtId="1" fontId="19" fillId="0" borderId="0" xfId="0" applyNumberFormat="1" applyFont="1"/>
    <xf numFmtId="2" fontId="19" fillId="0" borderId="1" xfId="0" applyNumberFormat="1" applyFont="1" applyBorder="1"/>
    <xf numFmtId="0" fontId="19" fillId="0" borderId="1" xfId="0" applyFont="1" applyBorder="1"/>
    <xf numFmtId="2" fontId="19" fillId="0" borderId="15" xfId="0" applyNumberFormat="1" applyFont="1" applyBorder="1"/>
    <xf numFmtId="2" fontId="19" fillId="0" borderId="16" xfId="0" applyNumberFormat="1" applyFont="1" applyBorder="1"/>
    <xf numFmtId="0" fontId="0" fillId="12" borderId="0" xfId="0" applyFill="1"/>
    <xf numFmtId="2" fontId="0" fillId="12" borderId="0" xfId="0" applyNumberFormat="1" applyFill="1"/>
    <xf numFmtId="2" fontId="0" fillId="12" borderId="1" xfId="0" applyNumberFormat="1" applyFill="1" applyBorder="1"/>
    <xf numFmtId="2" fontId="4" fillId="0" borderId="0" xfId="0" applyNumberFormat="1" applyFont="1" applyAlignment="1">
      <alignment horizontal="right"/>
    </xf>
    <xf numFmtId="1" fontId="2" fillId="6" borderId="11" xfId="0" applyNumberFormat="1" applyFont="1" applyFill="1" applyBorder="1"/>
    <xf numFmtId="0" fontId="20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1" fontId="0" fillId="0" borderId="5" xfId="0" applyNumberForma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5" xfId="0" applyFont="1" applyBorder="1"/>
    <xf numFmtId="0" fontId="20" fillId="0" borderId="1" xfId="0" applyFont="1" applyBorder="1"/>
    <xf numFmtId="0" fontId="22" fillId="0" borderId="0" xfId="0" applyFont="1"/>
    <xf numFmtId="14" fontId="2" fillId="8" borderId="0" xfId="0" applyNumberFormat="1" applyFont="1" applyFill="1" applyAlignment="1">
      <alignment horizontal="right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2" fontId="2" fillId="8" borderId="0" xfId="0" applyNumberFormat="1" applyFont="1" applyFill="1"/>
    <xf numFmtId="14" fontId="2" fillId="8" borderId="0" xfId="0" applyNumberFormat="1" applyFont="1" applyFill="1"/>
    <xf numFmtId="0" fontId="2" fillId="8" borderId="0" xfId="0" applyFont="1" applyFill="1" applyAlignment="1">
      <alignment horizontal="right"/>
    </xf>
    <xf numFmtId="0" fontId="19" fillId="2" borderId="0" xfId="0" applyFont="1" applyFill="1"/>
    <xf numFmtId="2" fontId="8" fillId="0" borderId="0" xfId="0" applyNumberFormat="1" applyFont="1"/>
    <xf numFmtId="0" fontId="16" fillId="0" borderId="0" xfId="0" applyFont="1"/>
    <xf numFmtId="14" fontId="2" fillId="0" borderId="6" xfId="0" applyNumberFormat="1" applyFont="1" applyBorder="1"/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10.6640625" style="3" bestFit="1" customWidth="1"/>
    <col min="2" max="3" width="9.109375" style="3"/>
    <col min="4" max="4" width="12.44140625" style="3" customWidth="1"/>
    <col min="5" max="6" width="9.109375" style="3"/>
    <col min="7" max="7" width="9.5546875" style="3" bestFit="1" customWidth="1"/>
    <col min="8" max="8" width="9.109375" style="3"/>
    <col min="9" max="9" width="26.44140625" style="3" customWidth="1"/>
    <col min="10" max="10" width="24" style="3" customWidth="1"/>
    <col min="11" max="11" width="12.44140625" style="3" customWidth="1"/>
    <col min="12" max="12" width="10.6640625" style="3" bestFit="1" customWidth="1"/>
    <col min="13" max="13" width="9.5546875" style="3" bestFit="1" customWidth="1"/>
    <col min="14" max="14" width="9.109375" style="3"/>
    <col min="15" max="15" width="10.109375" style="3" customWidth="1"/>
    <col min="16" max="16384" width="9.109375" style="3"/>
  </cols>
  <sheetData>
    <row r="1" spans="1:15" x14ac:dyDescent="0.3">
      <c r="A1" s="153" t="s">
        <v>18</v>
      </c>
      <c r="B1" s="153"/>
      <c r="C1" s="153"/>
      <c r="D1" s="153"/>
      <c r="E1" s="153"/>
      <c r="F1" s="153"/>
      <c r="G1" s="153"/>
    </row>
    <row r="3" spans="1:15" x14ac:dyDescent="0.3">
      <c r="A3" s="153" t="s">
        <v>449</v>
      </c>
      <c r="B3" s="153"/>
      <c r="C3" s="153"/>
      <c r="D3" s="153"/>
      <c r="E3" s="153"/>
      <c r="F3" s="153"/>
      <c r="G3" s="153"/>
    </row>
    <row r="4" spans="1:15" x14ac:dyDescent="0.3">
      <c r="L4" s="5"/>
    </row>
    <row r="5" spans="1:15" x14ac:dyDescent="0.3">
      <c r="A5" s="3" t="s">
        <v>249</v>
      </c>
      <c r="G5" s="5">
        <v>179032.15</v>
      </c>
      <c r="L5" s="5"/>
    </row>
    <row r="6" spans="1:15" x14ac:dyDescent="0.3">
      <c r="L6" s="5"/>
      <c r="O6" s="5"/>
    </row>
    <row r="7" spans="1:15" x14ac:dyDescent="0.3">
      <c r="A7" s="3" t="s">
        <v>0</v>
      </c>
      <c r="G7" s="5">
        <f>Receipts!E6</f>
        <v>79275.610000000015</v>
      </c>
      <c r="K7" s="5"/>
      <c r="O7" s="5"/>
    </row>
    <row r="8" spans="1:15" x14ac:dyDescent="0.3">
      <c r="K8" s="5"/>
    </row>
    <row r="9" spans="1:15" x14ac:dyDescent="0.3">
      <c r="G9" s="17">
        <f>G5+G7</f>
        <v>258307.76</v>
      </c>
      <c r="K9" s="5"/>
    </row>
    <row r="10" spans="1:15" x14ac:dyDescent="0.3">
      <c r="I10" s="5"/>
      <c r="K10" s="5"/>
    </row>
    <row r="11" spans="1:15" x14ac:dyDescent="0.3">
      <c r="A11" s="3" t="s">
        <v>6</v>
      </c>
      <c r="G11" s="5">
        <f>Payments!F7</f>
        <v>59643.640000000007</v>
      </c>
      <c r="K11" s="5"/>
    </row>
    <row r="12" spans="1:15" x14ac:dyDescent="0.3">
      <c r="K12" s="5"/>
      <c r="M12" s="5"/>
    </row>
    <row r="13" spans="1:15" ht="15" thickBot="1" x14ac:dyDescent="0.35">
      <c r="A13" s="3" t="s">
        <v>250</v>
      </c>
      <c r="G13" s="76">
        <f>G9-G11</f>
        <v>198664.12</v>
      </c>
      <c r="I13" s="5"/>
      <c r="K13" s="5"/>
    </row>
    <row r="14" spans="1:15" x14ac:dyDescent="0.3">
      <c r="I14" s="5"/>
      <c r="K14" s="5"/>
    </row>
    <row r="15" spans="1:15" x14ac:dyDescent="0.3">
      <c r="K15" s="5"/>
    </row>
    <row r="16" spans="1:15" x14ac:dyDescent="0.3">
      <c r="K16" s="5"/>
    </row>
    <row r="17" spans="1:14" x14ac:dyDescent="0.3">
      <c r="A17" s="3" t="s">
        <v>7</v>
      </c>
      <c r="F17" s="38" t="s">
        <v>154</v>
      </c>
      <c r="K17" s="5"/>
    </row>
    <row r="18" spans="1:14" x14ac:dyDescent="0.3">
      <c r="L18" s="16"/>
    </row>
    <row r="19" spans="1:14" x14ac:dyDescent="0.3">
      <c r="A19" s="3" t="s">
        <v>20</v>
      </c>
      <c r="D19" s="5">
        <v>85742.85</v>
      </c>
      <c r="E19" s="18"/>
      <c r="F19" s="3">
        <v>11104098</v>
      </c>
      <c r="K19" s="5"/>
      <c r="L19" s="16"/>
    </row>
    <row r="20" spans="1:14" x14ac:dyDescent="0.3">
      <c r="A20" s="3" t="s">
        <v>21</v>
      </c>
      <c r="D20" s="5">
        <v>63011.39</v>
      </c>
      <c r="E20" s="18"/>
      <c r="F20" s="3">
        <v>93981827</v>
      </c>
      <c r="K20" s="5"/>
      <c r="L20" s="16"/>
    </row>
    <row r="21" spans="1:14" x14ac:dyDescent="0.3">
      <c r="A21" s="3" t="s">
        <v>22</v>
      </c>
      <c r="D21" s="5">
        <v>18908.060000000001</v>
      </c>
      <c r="E21" s="18"/>
      <c r="F21" s="3">
        <v>22422018</v>
      </c>
      <c r="J21" s="11"/>
      <c r="K21" s="5"/>
    </row>
    <row r="22" spans="1:14" x14ac:dyDescent="0.3">
      <c r="A22" s="3" t="s">
        <v>23</v>
      </c>
      <c r="D22" s="5">
        <v>6031.82</v>
      </c>
      <c r="E22" s="18"/>
      <c r="F22" s="77" t="s">
        <v>161</v>
      </c>
      <c r="J22" s="11"/>
      <c r="K22" s="13"/>
      <c r="L22" s="11"/>
    </row>
    <row r="23" spans="1:14" x14ac:dyDescent="0.3">
      <c r="A23" s="3" t="s">
        <v>24</v>
      </c>
      <c r="D23" s="5">
        <v>10000</v>
      </c>
      <c r="E23" s="18"/>
      <c r="F23" s="3">
        <v>30712310</v>
      </c>
      <c r="J23" s="24"/>
      <c r="K23" s="5"/>
      <c r="L23" s="16"/>
    </row>
    <row r="24" spans="1:14" x14ac:dyDescent="0.3">
      <c r="A24" s="3" t="s">
        <v>25</v>
      </c>
      <c r="D24" s="5">
        <v>15000</v>
      </c>
      <c r="F24" s="3">
        <v>90712515</v>
      </c>
      <c r="K24" s="5"/>
      <c r="L24" s="16"/>
    </row>
    <row r="25" spans="1:14" x14ac:dyDescent="0.3">
      <c r="D25" s="78">
        <f>SUM(D19:D24)</f>
        <v>198694.12</v>
      </c>
      <c r="H25" s="5"/>
      <c r="K25" s="5"/>
    </row>
    <row r="26" spans="1:14" x14ac:dyDescent="0.3">
      <c r="J26" s="11"/>
      <c r="K26" s="13"/>
    </row>
    <row r="27" spans="1:14" x14ac:dyDescent="0.3">
      <c r="A27" s="3" t="s">
        <v>8</v>
      </c>
      <c r="K27" s="5"/>
    </row>
    <row r="28" spans="1:14" x14ac:dyDescent="0.3">
      <c r="K28" s="5"/>
      <c r="N28" s="5"/>
    </row>
    <row r="29" spans="1:14" x14ac:dyDescent="0.3">
      <c r="A29" s="3" t="s">
        <v>9</v>
      </c>
      <c r="B29" s="3" t="s">
        <v>4</v>
      </c>
    </row>
    <row r="30" spans="1:14" x14ac:dyDescent="0.3">
      <c r="D30" s="5"/>
    </row>
    <row r="31" spans="1:14" x14ac:dyDescent="0.3">
      <c r="D31" s="5"/>
      <c r="L31" s="5"/>
    </row>
    <row r="32" spans="1:14" x14ac:dyDescent="0.3">
      <c r="A32" s="3">
        <v>201009</v>
      </c>
      <c r="D32" s="5">
        <v>30</v>
      </c>
    </row>
    <row r="33" spans="1:9" x14ac:dyDescent="0.3">
      <c r="D33" s="5"/>
    </row>
    <row r="34" spans="1:9" x14ac:dyDescent="0.3">
      <c r="D34" s="5"/>
    </row>
    <row r="35" spans="1:9" ht="15" thickBot="1" x14ac:dyDescent="0.35">
      <c r="B35" s="79">
        <f>SUM(B30:B34)</f>
        <v>0</v>
      </c>
      <c r="D35" s="79">
        <f>SUM(D30:D34)</f>
        <v>30</v>
      </c>
      <c r="G35" s="80">
        <f>D25+B35-D35</f>
        <v>198664.12</v>
      </c>
      <c r="I35" s="15">
        <f>G13-G35</f>
        <v>0</v>
      </c>
    </row>
    <row r="36" spans="1:9" ht="15" thickTop="1" x14ac:dyDescent="0.3"/>
    <row r="39" spans="1:9" ht="15" thickBot="1" x14ac:dyDescent="0.35"/>
    <row r="40" spans="1:9" x14ac:dyDescent="0.3">
      <c r="A40" s="81" t="s">
        <v>167</v>
      </c>
      <c r="B40" s="82"/>
      <c r="C40" s="82"/>
      <c r="D40" s="83"/>
      <c r="E40" s="82"/>
      <c r="F40" s="84"/>
    </row>
    <row r="41" spans="1:9" x14ac:dyDescent="0.3">
      <c r="A41" s="85"/>
      <c r="B41" s="86"/>
      <c r="C41" s="86"/>
      <c r="D41" s="86"/>
      <c r="E41" s="86"/>
      <c r="F41" s="87"/>
    </row>
    <row r="42" spans="1:9" x14ac:dyDescent="0.3">
      <c r="A42" s="85" t="s">
        <v>38</v>
      </c>
      <c r="B42" s="86"/>
      <c r="C42" s="86" t="s">
        <v>379</v>
      </c>
      <c r="D42" s="86"/>
      <c r="E42" s="86"/>
      <c r="F42" s="87">
        <v>7622</v>
      </c>
    </row>
    <row r="43" spans="1:9" x14ac:dyDescent="0.3">
      <c r="A43" s="85"/>
      <c r="B43" s="86"/>
      <c r="C43" s="86" t="s">
        <v>380</v>
      </c>
      <c r="D43" s="86"/>
      <c r="E43" s="86"/>
      <c r="F43" s="133">
        <v>7669.99</v>
      </c>
    </row>
    <row r="44" spans="1:9" x14ac:dyDescent="0.3">
      <c r="A44" s="85"/>
      <c r="B44" s="86"/>
      <c r="C44" s="86" t="s">
        <v>381</v>
      </c>
      <c r="D44" s="86"/>
      <c r="E44" s="86"/>
      <c r="F44" s="133">
        <v>7699.99</v>
      </c>
    </row>
    <row r="45" spans="1:9" x14ac:dyDescent="0.3">
      <c r="A45" s="85"/>
      <c r="B45" s="86"/>
      <c r="C45" s="86" t="s">
        <v>382</v>
      </c>
      <c r="D45" s="86"/>
      <c r="E45" s="86"/>
      <c r="F45" s="133">
        <v>7763.33</v>
      </c>
    </row>
    <row r="46" spans="1:9" x14ac:dyDescent="0.3">
      <c r="A46" s="85"/>
      <c r="B46" s="86"/>
      <c r="C46" s="86" t="s">
        <v>450</v>
      </c>
      <c r="D46" s="86"/>
      <c r="E46" s="86"/>
      <c r="F46" s="133">
        <v>7995.41</v>
      </c>
    </row>
    <row r="47" spans="1:9" x14ac:dyDescent="0.3">
      <c r="A47" s="85"/>
      <c r="B47" s="86"/>
      <c r="C47" s="86"/>
      <c r="D47" s="86"/>
      <c r="E47" s="86"/>
      <c r="F47" s="89">
        <f>SUM(F42:F46)</f>
        <v>38750.720000000001</v>
      </c>
    </row>
    <row r="48" spans="1:9" x14ac:dyDescent="0.3">
      <c r="A48" s="85"/>
      <c r="B48" s="86"/>
      <c r="C48" s="86"/>
      <c r="D48" s="86"/>
      <c r="E48" s="86"/>
      <c r="F48" s="133"/>
    </row>
    <row r="49" spans="1:11" x14ac:dyDescent="0.3">
      <c r="A49" s="85" t="s">
        <v>40</v>
      </c>
      <c r="B49" s="86"/>
      <c r="C49" s="86" t="s">
        <v>452</v>
      </c>
      <c r="D49" s="86"/>
      <c r="E49" s="86"/>
      <c r="F49" s="133">
        <v>3000</v>
      </c>
    </row>
    <row r="50" spans="1:11" x14ac:dyDescent="0.3">
      <c r="A50" s="85"/>
      <c r="B50" s="86"/>
      <c r="C50" s="86" t="s">
        <v>453</v>
      </c>
      <c r="D50" s="86"/>
      <c r="E50" s="86"/>
      <c r="F50" s="87">
        <v>700</v>
      </c>
    </row>
    <row r="51" spans="1:11" x14ac:dyDescent="0.3">
      <c r="A51" s="85"/>
      <c r="B51" s="86"/>
      <c r="C51" s="86"/>
      <c r="D51" s="86"/>
      <c r="E51" s="86"/>
      <c r="F51" s="89">
        <f>SUM(F49:F50)</f>
        <v>3700</v>
      </c>
    </row>
    <row r="52" spans="1:11" x14ac:dyDescent="0.3">
      <c r="A52" s="85"/>
      <c r="B52" s="86"/>
      <c r="C52" s="86"/>
      <c r="D52" s="86"/>
      <c r="E52" s="86"/>
      <c r="F52" s="87"/>
    </row>
    <row r="53" spans="1:11" x14ac:dyDescent="0.3">
      <c r="A53" s="85" t="s">
        <v>169</v>
      </c>
      <c r="B53" s="86"/>
      <c r="C53" s="86" t="s">
        <v>170</v>
      </c>
      <c r="D53" s="86"/>
      <c r="E53" s="86">
        <v>14000</v>
      </c>
      <c r="F53" s="87"/>
    </row>
    <row r="54" spans="1:11" x14ac:dyDescent="0.3">
      <c r="A54" s="85"/>
      <c r="B54" s="86"/>
      <c r="C54" s="86" t="s">
        <v>171</v>
      </c>
      <c r="D54" s="86"/>
      <c r="E54" s="88">
        <v>0</v>
      </c>
      <c r="F54" s="89">
        <f>SUM(E53:E54)</f>
        <v>14000</v>
      </c>
    </row>
    <row r="55" spans="1:11" x14ac:dyDescent="0.3">
      <c r="A55" s="85"/>
      <c r="B55" s="86"/>
      <c r="C55" s="86"/>
      <c r="D55" s="86"/>
      <c r="E55" s="86"/>
      <c r="F55" s="87"/>
    </row>
    <row r="56" spans="1:11" x14ac:dyDescent="0.3">
      <c r="A56" s="85" t="s">
        <v>168</v>
      </c>
      <c r="B56" s="86"/>
      <c r="C56" s="86" t="s">
        <v>160</v>
      </c>
      <c r="D56" s="86"/>
      <c r="E56" s="88">
        <f>15000-Payments!AH7</f>
        <v>11122</v>
      </c>
      <c r="F56" s="87"/>
    </row>
    <row r="57" spans="1:11" x14ac:dyDescent="0.3">
      <c r="A57" s="85"/>
      <c r="B57" s="86"/>
      <c r="C57" s="86" t="s">
        <v>126</v>
      </c>
      <c r="D57" s="86"/>
      <c r="E57" s="88">
        <f>Grants!I22</f>
        <v>3391.6400000000003</v>
      </c>
      <c r="F57" s="87"/>
    </row>
    <row r="58" spans="1:11" x14ac:dyDescent="0.3">
      <c r="A58" s="85"/>
      <c r="B58" s="86"/>
      <c r="C58" s="86" t="s">
        <v>174</v>
      </c>
      <c r="D58" s="86"/>
      <c r="E58" s="88">
        <f>15000-Payments!AF7</f>
        <v>12708.5</v>
      </c>
      <c r="F58" s="89">
        <f>SUM(E56:E58)</f>
        <v>27222.14</v>
      </c>
    </row>
    <row r="59" spans="1:11" x14ac:dyDescent="0.3">
      <c r="A59" s="85"/>
      <c r="B59" s="86"/>
      <c r="C59" s="86"/>
      <c r="D59" s="86"/>
      <c r="E59" s="86"/>
      <c r="F59" s="87"/>
    </row>
    <row r="60" spans="1:11" x14ac:dyDescent="0.3">
      <c r="A60" s="85" t="s">
        <v>172</v>
      </c>
      <c r="B60" s="86"/>
      <c r="C60" s="86"/>
      <c r="D60" s="86"/>
      <c r="E60" s="86"/>
      <c r="F60" s="89">
        <f>G35-F47-F51-F54-F58</f>
        <v>114991.26</v>
      </c>
    </row>
    <row r="61" spans="1:11" x14ac:dyDescent="0.3">
      <c r="A61" s="85"/>
      <c r="B61" s="86"/>
      <c r="C61" s="86"/>
      <c r="D61" s="86"/>
      <c r="E61" s="86"/>
      <c r="F61" s="87"/>
    </row>
    <row r="62" spans="1:11" x14ac:dyDescent="0.3">
      <c r="A62" s="85"/>
      <c r="B62" s="86"/>
      <c r="C62" s="86"/>
      <c r="D62" s="86"/>
      <c r="E62" s="86"/>
      <c r="F62" s="87"/>
      <c r="K62" s="10"/>
    </row>
    <row r="63" spans="1:11" x14ac:dyDescent="0.3">
      <c r="A63" s="85"/>
      <c r="B63" s="86"/>
      <c r="C63" s="86"/>
      <c r="D63" s="86"/>
      <c r="E63" s="86"/>
      <c r="F63" s="87"/>
    </row>
    <row r="64" spans="1:11" ht="15" thickBot="1" x14ac:dyDescent="0.35">
      <c r="A64" s="90" t="s">
        <v>173</v>
      </c>
      <c r="B64" s="91"/>
      <c r="C64" s="91"/>
      <c r="D64" s="91">
        <f>'Inc&amp;Exp'!F10*2</f>
        <v>106000</v>
      </c>
      <c r="E64" s="91"/>
      <c r="F64" s="92">
        <f>F60-D64</f>
        <v>8991.2599999999948</v>
      </c>
    </row>
    <row r="67" spans="1:2" x14ac:dyDescent="0.3">
      <c r="A67" s="143" t="s">
        <v>399</v>
      </c>
      <c r="B67" s="3" t="s">
        <v>400</v>
      </c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8"/>
  <sheetViews>
    <sheetView zoomScale="91" zoomScaleNormal="91" workbookViewId="0">
      <pane ySplit="6" topLeftCell="A7" activePane="bottomLeft" state="frozen"/>
      <selection pane="bottomLeft" activeCell="A2" sqref="A2"/>
    </sheetView>
  </sheetViews>
  <sheetFormatPr defaultColWidth="9.109375" defaultRowHeight="14.4" x14ac:dyDescent="0.3"/>
  <cols>
    <col min="1" max="1" width="12.33203125" style="3" customWidth="1"/>
    <col min="2" max="2" width="46.6640625" style="3" customWidth="1"/>
    <col min="3" max="3" width="13.44140625" style="3" customWidth="1"/>
    <col min="4" max="4" width="14.33203125" style="38" customWidth="1"/>
    <col min="5" max="5" width="10.44140625" style="3" customWidth="1"/>
    <col min="6" max="6" width="3.6640625" style="3" customWidth="1"/>
    <col min="7" max="11" width="9.109375" style="3"/>
    <col min="12" max="12" width="10.5546875" style="3" bestFit="1" customWidth="1"/>
    <col min="13" max="13" width="10.5546875" style="3" customWidth="1"/>
    <col min="14" max="18" width="9.109375" style="3"/>
    <col min="19" max="19" width="11.5546875" style="9" bestFit="1" customWidth="1"/>
    <col min="20" max="16384" width="9.109375" style="3"/>
  </cols>
  <sheetData>
    <row r="1" spans="1:22" x14ac:dyDescent="0.3">
      <c r="A1" s="153" t="s">
        <v>19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T1" s="9" t="s">
        <v>15</v>
      </c>
      <c r="U1" s="10">
        <f>'Inc&amp;Exp'!F19+Q6</f>
        <v>79275.610000000015</v>
      </c>
    </row>
    <row r="2" spans="1:22" x14ac:dyDescent="0.3">
      <c r="T2" s="9" t="s">
        <v>16</v>
      </c>
      <c r="U2" s="10">
        <f>U1-E6</f>
        <v>0</v>
      </c>
    </row>
    <row r="3" spans="1:22" x14ac:dyDescent="0.3">
      <c r="A3" s="154" t="s">
        <v>256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22" x14ac:dyDescent="0.3">
      <c r="O4" s="12" t="s">
        <v>210</v>
      </c>
      <c r="R4" s="5"/>
      <c r="T4" s="11"/>
      <c r="U4" s="11"/>
    </row>
    <row r="5" spans="1:22" s="11" customFormat="1" x14ac:dyDescent="0.3">
      <c r="A5" s="11" t="s">
        <v>1</v>
      </c>
      <c r="B5" s="11" t="s">
        <v>2</v>
      </c>
      <c r="C5" s="12" t="s">
        <v>29</v>
      </c>
      <c r="D5" s="12" t="s">
        <v>3</v>
      </c>
      <c r="E5" s="11" t="s">
        <v>4</v>
      </c>
      <c r="G5" s="12" t="s">
        <v>26</v>
      </c>
      <c r="H5" s="12" t="s">
        <v>231</v>
      </c>
      <c r="I5" s="12" t="s">
        <v>23</v>
      </c>
      <c r="J5" s="12" t="s">
        <v>33</v>
      </c>
      <c r="K5" s="12" t="s">
        <v>37</v>
      </c>
      <c r="L5" s="12" t="s">
        <v>35</v>
      </c>
      <c r="M5" s="12" t="s">
        <v>39</v>
      </c>
      <c r="N5" s="12" t="s">
        <v>32</v>
      </c>
      <c r="O5" s="12" t="s">
        <v>211</v>
      </c>
      <c r="P5" s="12" t="s">
        <v>41</v>
      </c>
      <c r="Q5" s="12" t="s">
        <v>27</v>
      </c>
      <c r="R5" s="13"/>
      <c r="S5" s="59"/>
      <c r="T5" s="59"/>
      <c r="U5" s="59"/>
    </row>
    <row r="6" spans="1:22" s="11" customFormat="1" ht="15" thickBot="1" x14ac:dyDescent="0.35">
      <c r="D6" s="12"/>
      <c r="E6" s="14">
        <f>SUM(E7:E2494)</f>
        <v>79275.610000000015</v>
      </c>
      <c r="F6" s="13"/>
      <c r="G6" s="14">
        <f>SUM(G7:G1023)</f>
        <v>738.33</v>
      </c>
      <c r="H6" s="14">
        <f>SUM(H7:H1023)</f>
        <v>367.5</v>
      </c>
      <c r="I6" s="14">
        <f t="shared" ref="I6:Q6" si="0">SUM(I7:I1022)</f>
        <v>805.02</v>
      </c>
      <c r="J6" s="14">
        <f t="shared" si="0"/>
        <v>53000</v>
      </c>
      <c r="K6" s="14">
        <f t="shared" si="0"/>
        <v>7995.41</v>
      </c>
      <c r="L6" s="14">
        <f t="shared" si="0"/>
        <v>0</v>
      </c>
      <c r="M6" s="14">
        <f t="shared" si="0"/>
        <v>3700</v>
      </c>
      <c r="N6" s="14">
        <f t="shared" si="0"/>
        <v>7831.78</v>
      </c>
      <c r="O6" s="14">
        <f t="shared" si="0"/>
        <v>0</v>
      </c>
      <c r="P6" s="14">
        <f t="shared" si="0"/>
        <v>2058.5699999999997</v>
      </c>
      <c r="Q6" s="14">
        <f t="shared" si="0"/>
        <v>2779</v>
      </c>
      <c r="R6" s="15">
        <f t="shared" ref="R6:R49" si="1">E6-G6-H6-I6-J6-K6-L6-M6-N6-P6-Q6</f>
        <v>1.0004441719502211E-11</v>
      </c>
      <c r="S6" s="59"/>
      <c r="T6" s="9"/>
      <c r="U6" s="10"/>
    </row>
    <row r="7" spans="1:22" x14ac:dyDescent="0.3">
      <c r="A7" s="23">
        <v>44668</v>
      </c>
      <c r="B7" s="3" t="s">
        <v>28</v>
      </c>
      <c r="C7" s="3" t="s">
        <v>21</v>
      </c>
      <c r="D7" s="38" t="s">
        <v>233</v>
      </c>
      <c r="E7" s="5">
        <v>2.2400000000000002</v>
      </c>
      <c r="F7" s="5"/>
      <c r="G7" s="5">
        <v>2.2400000000000002</v>
      </c>
      <c r="H7" s="5"/>
      <c r="I7" s="5"/>
      <c r="J7" s="5"/>
      <c r="K7" s="5"/>
      <c r="L7" s="5"/>
      <c r="M7" s="5"/>
      <c r="N7" s="5"/>
      <c r="O7" s="5"/>
      <c r="P7" s="5"/>
      <c r="Q7" s="5"/>
      <c r="R7" s="15">
        <f t="shared" si="1"/>
        <v>0</v>
      </c>
      <c r="S7" s="94"/>
      <c r="T7" s="9"/>
      <c r="U7" s="10"/>
    </row>
    <row r="8" spans="1:22" x14ac:dyDescent="0.3">
      <c r="A8" s="23">
        <v>44698</v>
      </c>
      <c r="B8" s="3" t="s">
        <v>28</v>
      </c>
      <c r="C8" s="3" t="s">
        <v>21</v>
      </c>
      <c r="D8" s="38" t="s">
        <v>233</v>
      </c>
      <c r="E8" s="5">
        <v>2.4700000000000002</v>
      </c>
      <c r="F8" s="5"/>
      <c r="G8" s="5">
        <v>2.4700000000000002</v>
      </c>
      <c r="H8" s="5"/>
      <c r="I8" s="5"/>
      <c r="J8" s="5"/>
      <c r="K8" s="5"/>
      <c r="L8" s="5"/>
      <c r="M8" s="5"/>
      <c r="N8" s="5"/>
      <c r="O8" s="5"/>
      <c r="P8" s="5"/>
      <c r="Q8" s="5"/>
      <c r="R8" s="15">
        <f t="shared" si="1"/>
        <v>0</v>
      </c>
      <c r="S8" s="94"/>
      <c r="T8" s="9"/>
      <c r="U8" s="10"/>
    </row>
    <row r="9" spans="1:22" x14ac:dyDescent="0.3">
      <c r="A9" s="23">
        <v>44729</v>
      </c>
      <c r="B9" s="3" t="s">
        <v>28</v>
      </c>
      <c r="C9" s="3" t="s">
        <v>21</v>
      </c>
      <c r="D9" s="38" t="s">
        <v>233</v>
      </c>
      <c r="E9" s="5">
        <v>2.65</v>
      </c>
      <c r="F9" s="5"/>
      <c r="G9" s="5">
        <v>2.65</v>
      </c>
      <c r="H9" s="5"/>
      <c r="I9" s="5"/>
      <c r="J9" s="5"/>
      <c r="K9" s="5"/>
      <c r="L9" s="5"/>
      <c r="M9" s="5"/>
      <c r="N9" s="5"/>
      <c r="O9" s="5"/>
      <c r="P9" s="5"/>
      <c r="Q9" s="5"/>
      <c r="R9" s="15">
        <f t="shared" si="1"/>
        <v>0</v>
      </c>
      <c r="T9" s="9"/>
      <c r="U9" s="10"/>
    </row>
    <row r="10" spans="1:22" x14ac:dyDescent="0.3">
      <c r="A10" s="23">
        <v>44735</v>
      </c>
      <c r="B10" s="3" t="s">
        <v>28</v>
      </c>
      <c r="C10" s="3" t="s">
        <v>21</v>
      </c>
      <c r="D10" s="38" t="s">
        <v>233</v>
      </c>
      <c r="E10" s="5">
        <v>14.37</v>
      </c>
      <c r="G10" s="3">
        <v>14.37</v>
      </c>
      <c r="I10" s="5"/>
      <c r="J10" s="5"/>
      <c r="K10" s="5"/>
      <c r="L10" s="5"/>
      <c r="M10" s="5"/>
      <c r="N10" s="5"/>
      <c r="O10" s="5"/>
      <c r="P10" s="5"/>
      <c r="Q10" s="5"/>
      <c r="R10" s="15">
        <f t="shared" si="1"/>
        <v>0</v>
      </c>
      <c r="T10" s="9"/>
      <c r="U10" s="10"/>
    </row>
    <row r="11" spans="1:22" x14ac:dyDescent="0.3">
      <c r="A11" s="23">
        <v>44759</v>
      </c>
      <c r="B11" s="3" t="s">
        <v>28</v>
      </c>
      <c r="C11" s="3" t="s">
        <v>21</v>
      </c>
      <c r="D11" s="38" t="s">
        <v>233</v>
      </c>
      <c r="E11" s="5">
        <v>2.1800000000000002</v>
      </c>
      <c r="G11" s="3">
        <v>2.1800000000000002</v>
      </c>
      <c r="I11" s="5"/>
      <c r="J11" s="5"/>
      <c r="K11" s="5"/>
      <c r="L11" s="5"/>
      <c r="M11" s="5"/>
      <c r="N11" s="5"/>
      <c r="O11" s="5"/>
      <c r="P11" s="5"/>
      <c r="Q11" s="5"/>
      <c r="R11" s="15">
        <f t="shared" si="1"/>
        <v>0</v>
      </c>
      <c r="T11" s="9"/>
      <c r="U11" s="10"/>
    </row>
    <row r="12" spans="1:22" x14ac:dyDescent="0.3">
      <c r="A12" s="23">
        <v>44790</v>
      </c>
      <c r="B12" s="3" t="s">
        <v>28</v>
      </c>
      <c r="C12" s="3" t="s">
        <v>21</v>
      </c>
      <c r="D12" s="38" t="s">
        <v>233</v>
      </c>
      <c r="E12" s="5">
        <v>7.5</v>
      </c>
      <c r="G12" s="5">
        <v>7.5</v>
      </c>
      <c r="I12" s="5"/>
      <c r="J12" s="5"/>
      <c r="K12" s="5"/>
      <c r="L12" s="5"/>
      <c r="M12" s="5"/>
      <c r="N12" s="5"/>
      <c r="O12" s="5"/>
      <c r="P12" s="5"/>
      <c r="Q12" s="5"/>
      <c r="R12" s="15">
        <f t="shared" si="1"/>
        <v>0</v>
      </c>
      <c r="T12" s="9"/>
      <c r="U12" s="10"/>
    </row>
    <row r="13" spans="1:22" x14ac:dyDescent="0.3">
      <c r="A13" s="23">
        <v>44821</v>
      </c>
      <c r="B13" s="3" t="s">
        <v>28</v>
      </c>
      <c r="C13" s="3" t="s">
        <v>21</v>
      </c>
      <c r="D13" s="38" t="s">
        <v>233</v>
      </c>
      <c r="E13" s="5">
        <v>11.4</v>
      </c>
      <c r="G13" s="5">
        <v>11.4</v>
      </c>
      <c r="I13" s="5"/>
      <c r="J13" s="5"/>
      <c r="K13" s="5"/>
      <c r="L13" s="5"/>
      <c r="M13" s="5"/>
      <c r="N13" s="5"/>
      <c r="O13" s="5"/>
      <c r="P13" s="5"/>
      <c r="Q13" s="5"/>
      <c r="R13" s="15">
        <f t="shared" si="1"/>
        <v>0</v>
      </c>
      <c r="T13" s="9"/>
      <c r="U13" s="10"/>
    </row>
    <row r="14" spans="1:22" x14ac:dyDescent="0.3">
      <c r="A14" s="23">
        <v>44827</v>
      </c>
      <c r="B14" s="3" t="s">
        <v>28</v>
      </c>
      <c r="C14" s="3" t="s">
        <v>21</v>
      </c>
      <c r="D14" s="38" t="s">
        <v>233</v>
      </c>
      <c r="E14" s="5">
        <v>37.81</v>
      </c>
      <c r="F14" s="5"/>
      <c r="G14" s="5">
        <v>37.81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15">
        <f t="shared" si="1"/>
        <v>0</v>
      </c>
      <c r="T14" s="15"/>
      <c r="U14" s="10"/>
    </row>
    <row r="15" spans="1:22" x14ac:dyDescent="0.3">
      <c r="A15" s="23">
        <v>44851</v>
      </c>
      <c r="B15" s="3" t="s">
        <v>28</v>
      </c>
      <c r="C15" s="3" t="s">
        <v>21</v>
      </c>
      <c r="D15" s="38" t="s">
        <v>233</v>
      </c>
      <c r="E15" s="5">
        <v>17.61</v>
      </c>
      <c r="F15" s="5"/>
      <c r="G15" s="5">
        <v>17.61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15">
        <f t="shared" si="1"/>
        <v>0</v>
      </c>
      <c r="T15" s="9"/>
      <c r="U15" s="9"/>
      <c r="V15" s="5"/>
    </row>
    <row r="16" spans="1:22" x14ac:dyDescent="0.3">
      <c r="A16" s="23">
        <v>44882</v>
      </c>
      <c r="B16" s="3" t="s">
        <v>28</v>
      </c>
      <c r="C16" s="3" t="s">
        <v>21</v>
      </c>
      <c r="D16" s="38" t="s">
        <v>233</v>
      </c>
      <c r="E16" s="5">
        <v>26.38</v>
      </c>
      <c r="F16" s="5"/>
      <c r="G16" s="5">
        <v>26.38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15">
        <f t="shared" si="1"/>
        <v>0</v>
      </c>
      <c r="T16" s="9"/>
      <c r="U16" s="9"/>
    </row>
    <row r="17" spans="1:22" x14ac:dyDescent="0.3">
      <c r="A17" s="23">
        <v>44912</v>
      </c>
      <c r="B17" s="3" t="s">
        <v>28</v>
      </c>
      <c r="C17" s="3" t="s">
        <v>21</v>
      </c>
      <c r="D17" s="38" t="s">
        <v>233</v>
      </c>
      <c r="E17" s="5">
        <v>33.979999999999997</v>
      </c>
      <c r="F17" s="5"/>
      <c r="G17" s="5">
        <v>33.979999999999997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15">
        <f t="shared" si="1"/>
        <v>0</v>
      </c>
    </row>
    <row r="18" spans="1:22" x14ac:dyDescent="0.3">
      <c r="A18" s="23">
        <v>44918</v>
      </c>
      <c r="B18" s="3" t="s">
        <v>28</v>
      </c>
      <c r="C18" s="3" t="s">
        <v>21</v>
      </c>
      <c r="D18" s="38" t="s">
        <v>233</v>
      </c>
      <c r="E18" s="5">
        <v>85.64</v>
      </c>
      <c r="F18" s="5"/>
      <c r="G18" s="5">
        <v>85.64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15">
        <f t="shared" si="1"/>
        <v>0</v>
      </c>
    </row>
    <row r="19" spans="1:22" x14ac:dyDescent="0.3">
      <c r="A19" s="23">
        <v>44943</v>
      </c>
      <c r="B19" s="3" t="s">
        <v>28</v>
      </c>
      <c r="C19" s="3" t="s">
        <v>21</v>
      </c>
      <c r="D19" s="38" t="s">
        <v>233</v>
      </c>
      <c r="E19" s="5">
        <v>44.88</v>
      </c>
      <c r="F19" s="5"/>
      <c r="G19" s="5">
        <v>44.88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15">
        <f t="shared" si="1"/>
        <v>0</v>
      </c>
      <c r="V19" s="5"/>
    </row>
    <row r="20" spans="1:22" x14ac:dyDescent="0.3">
      <c r="A20" s="23">
        <v>44974</v>
      </c>
      <c r="B20" s="3" t="s">
        <v>28</v>
      </c>
      <c r="C20" s="3" t="s">
        <v>21</v>
      </c>
      <c r="D20" s="38" t="s">
        <v>233</v>
      </c>
      <c r="E20" s="5">
        <v>55.91</v>
      </c>
      <c r="F20" s="5"/>
      <c r="G20" s="5">
        <v>55.91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15">
        <f t="shared" si="1"/>
        <v>0</v>
      </c>
      <c r="U20" s="5"/>
    </row>
    <row r="21" spans="1:22" x14ac:dyDescent="0.3">
      <c r="A21" s="23">
        <v>45002</v>
      </c>
      <c r="B21" s="3" t="s">
        <v>28</v>
      </c>
      <c r="C21" s="3" t="s">
        <v>21</v>
      </c>
      <c r="D21" s="38" t="s">
        <v>233</v>
      </c>
      <c r="E21" s="5">
        <v>54.94</v>
      </c>
      <c r="F21" s="5"/>
      <c r="G21" s="5">
        <v>54.94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15">
        <f t="shared" si="1"/>
        <v>0</v>
      </c>
      <c r="U21" s="5"/>
    </row>
    <row r="22" spans="1:22" s="39" customFormat="1" ht="15" thickBot="1" x14ac:dyDescent="0.35">
      <c r="A22" s="43">
        <v>45008</v>
      </c>
      <c r="B22" s="39" t="s">
        <v>28</v>
      </c>
      <c r="C22" s="39" t="s">
        <v>21</v>
      </c>
      <c r="D22" s="60" t="s">
        <v>233</v>
      </c>
      <c r="E22" s="40">
        <v>95.42</v>
      </c>
      <c r="F22" s="40"/>
      <c r="G22" s="40">
        <v>95.42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61">
        <f t="shared" si="1"/>
        <v>0</v>
      </c>
      <c r="S22" s="93"/>
    </row>
    <row r="23" spans="1:22" x14ac:dyDescent="0.3">
      <c r="A23" s="23">
        <v>44681</v>
      </c>
      <c r="B23" s="3" t="s">
        <v>28</v>
      </c>
      <c r="C23" s="3" t="s">
        <v>22</v>
      </c>
      <c r="D23" s="38" t="s">
        <v>233</v>
      </c>
      <c r="E23" s="5">
        <v>0.65</v>
      </c>
      <c r="F23" s="5"/>
      <c r="G23" s="5">
        <v>0.65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15">
        <f t="shared" si="1"/>
        <v>0</v>
      </c>
      <c r="S23" s="94"/>
    </row>
    <row r="24" spans="1:22" x14ac:dyDescent="0.3">
      <c r="A24" s="23">
        <v>44712</v>
      </c>
      <c r="B24" s="3" t="s">
        <v>28</v>
      </c>
      <c r="C24" s="3" t="s">
        <v>22</v>
      </c>
      <c r="D24" s="38" t="s">
        <v>233</v>
      </c>
      <c r="E24" s="5">
        <v>0.79</v>
      </c>
      <c r="F24" s="5"/>
      <c r="G24" s="5">
        <v>0.79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15">
        <f t="shared" si="1"/>
        <v>0</v>
      </c>
      <c r="S24" s="94"/>
    </row>
    <row r="25" spans="1:22" x14ac:dyDescent="0.3">
      <c r="A25" s="23">
        <v>44735</v>
      </c>
      <c r="B25" s="3" t="s">
        <v>28</v>
      </c>
      <c r="C25" s="3" t="s">
        <v>22</v>
      </c>
      <c r="D25" s="38" t="s">
        <v>233</v>
      </c>
      <c r="E25" s="5">
        <v>9.58</v>
      </c>
      <c r="F25" s="5"/>
      <c r="G25" s="5">
        <v>9.58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15">
        <f t="shared" si="1"/>
        <v>0</v>
      </c>
    </row>
    <row r="26" spans="1:22" x14ac:dyDescent="0.3">
      <c r="A26" s="23">
        <v>44742</v>
      </c>
      <c r="B26" s="3" t="s">
        <v>28</v>
      </c>
      <c r="C26" s="3" t="s">
        <v>22</v>
      </c>
      <c r="D26" s="38" t="s">
        <v>233</v>
      </c>
      <c r="E26" s="5">
        <v>0.74</v>
      </c>
      <c r="F26" s="5"/>
      <c r="G26" s="5">
        <v>0.74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15">
        <f t="shared" si="1"/>
        <v>0</v>
      </c>
    </row>
    <row r="27" spans="1:22" x14ac:dyDescent="0.3">
      <c r="A27" s="23">
        <v>44773</v>
      </c>
      <c r="B27" s="3" t="s">
        <v>28</v>
      </c>
      <c r="C27" s="3" t="s">
        <v>22</v>
      </c>
      <c r="D27" s="38" t="s">
        <v>233</v>
      </c>
      <c r="E27" s="5">
        <v>1.28</v>
      </c>
      <c r="F27" s="5"/>
      <c r="G27" s="5">
        <v>1.28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15">
        <f t="shared" si="1"/>
        <v>0</v>
      </c>
    </row>
    <row r="28" spans="1:22" x14ac:dyDescent="0.3">
      <c r="A28" s="23">
        <v>44804</v>
      </c>
      <c r="B28" s="3" t="s">
        <v>28</v>
      </c>
      <c r="C28" s="3" t="s">
        <v>22</v>
      </c>
      <c r="D28" s="38" t="s">
        <v>233</v>
      </c>
      <c r="E28" s="5">
        <v>2.38</v>
      </c>
      <c r="F28" s="5"/>
      <c r="G28" s="5">
        <v>2.38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15">
        <f t="shared" si="1"/>
        <v>0</v>
      </c>
    </row>
    <row r="29" spans="1:22" x14ac:dyDescent="0.3">
      <c r="A29" s="23">
        <v>44827</v>
      </c>
      <c r="B29" s="3" t="s">
        <v>28</v>
      </c>
      <c r="C29" s="3" t="s">
        <v>22</v>
      </c>
      <c r="D29" s="38" t="s">
        <v>233</v>
      </c>
      <c r="E29" s="5">
        <v>25.21</v>
      </c>
      <c r="F29" s="5"/>
      <c r="G29" s="5">
        <v>25.21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15">
        <f t="shared" si="1"/>
        <v>0</v>
      </c>
    </row>
    <row r="30" spans="1:22" x14ac:dyDescent="0.3">
      <c r="A30" s="23">
        <v>44834</v>
      </c>
      <c r="B30" s="3" t="s">
        <v>28</v>
      </c>
      <c r="C30" s="3" t="s">
        <v>22</v>
      </c>
      <c r="D30" s="38" t="s">
        <v>233</v>
      </c>
      <c r="E30" s="5">
        <v>4.63</v>
      </c>
      <c r="F30" s="5"/>
      <c r="G30" s="5">
        <v>4.63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15">
        <f t="shared" si="1"/>
        <v>0</v>
      </c>
    </row>
    <row r="31" spans="1:22" x14ac:dyDescent="0.3">
      <c r="A31" s="23">
        <v>44865</v>
      </c>
      <c r="B31" s="3" t="s">
        <v>28</v>
      </c>
      <c r="C31" s="3" t="s">
        <v>22</v>
      </c>
      <c r="D31" s="38" t="s">
        <v>233</v>
      </c>
      <c r="E31" s="5">
        <v>6.05</v>
      </c>
      <c r="F31" s="5"/>
      <c r="G31" s="5">
        <v>6.05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15">
        <f t="shared" si="1"/>
        <v>0</v>
      </c>
    </row>
    <row r="32" spans="1:22" x14ac:dyDescent="0.3">
      <c r="A32" s="23">
        <v>44895</v>
      </c>
      <c r="B32" s="3" t="s">
        <v>28</v>
      </c>
      <c r="C32" s="3" t="s">
        <v>22</v>
      </c>
      <c r="D32" s="38" t="s">
        <v>233</v>
      </c>
      <c r="E32" s="5">
        <v>8.4600000000000009</v>
      </c>
      <c r="F32" s="5"/>
      <c r="G32" s="5">
        <v>8.4600000000000009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15">
        <f t="shared" si="1"/>
        <v>0</v>
      </c>
    </row>
    <row r="33" spans="1:19" x14ac:dyDescent="0.3">
      <c r="A33" s="23">
        <v>44918</v>
      </c>
      <c r="B33" s="3" t="s">
        <v>28</v>
      </c>
      <c r="C33" s="3" t="s">
        <v>22</v>
      </c>
      <c r="D33" s="38" t="s">
        <v>233</v>
      </c>
      <c r="E33" s="5">
        <v>57.09</v>
      </c>
      <c r="F33" s="5"/>
      <c r="G33" s="5">
        <v>57.09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15">
        <f t="shared" si="1"/>
        <v>0</v>
      </c>
    </row>
    <row r="34" spans="1:19" x14ac:dyDescent="0.3">
      <c r="A34" s="23">
        <v>44926</v>
      </c>
      <c r="B34" s="3" t="s">
        <v>28</v>
      </c>
      <c r="C34" s="3" t="s">
        <v>22</v>
      </c>
      <c r="D34" s="38" t="s">
        <v>233</v>
      </c>
      <c r="E34" s="5">
        <v>12.57</v>
      </c>
      <c r="F34" s="5"/>
      <c r="G34" s="5">
        <v>12.57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15">
        <f t="shared" si="1"/>
        <v>0</v>
      </c>
    </row>
    <row r="35" spans="1:19" x14ac:dyDescent="0.3">
      <c r="A35" s="23">
        <v>44957</v>
      </c>
      <c r="B35" s="3" t="s">
        <v>28</v>
      </c>
      <c r="C35" s="3" t="s">
        <v>22</v>
      </c>
      <c r="D35" s="38" t="s">
        <v>233</v>
      </c>
      <c r="E35" s="5">
        <v>14.89</v>
      </c>
      <c r="F35" s="5"/>
      <c r="G35" s="5">
        <v>14.89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15">
        <f t="shared" si="1"/>
        <v>0</v>
      </c>
    </row>
    <row r="36" spans="1:19" x14ac:dyDescent="0.3">
      <c r="A36" s="23">
        <v>44985</v>
      </c>
      <c r="B36" s="3" t="s">
        <v>28</v>
      </c>
      <c r="C36" s="3" t="s">
        <v>22</v>
      </c>
      <c r="D36" s="38" t="s">
        <v>233</v>
      </c>
      <c r="E36" s="5">
        <v>15.15</v>
      </c>
      <c r="F36" s="5"/>
      <c r="G36" s="5">
        <v>15.15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15">
        <f t="shared" si="1"/>
        <v>0</v>
      </c>
    </row>
    <row r="37" spans="1:19" x14ac:dyDescent="0.3">
      <c r="A37" s="23">
        <v>45008</v>
      </c>
      <c r="B37" s="3" t="s">
        <v>28</v>
      </c>
      <c r="C37" s="3" t="s">
        <v>22</v>
      </c>
      <c r="D37" s="38" t="s">
        <v>233</v>
      </c>
      <c r="E37" s="5">
        <v>63.62</v>
      </c>
      <c r="F37" s="5"/>
      <c r="G37" s="5">
        <v>63.62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15">
        <f t="shared" si="1"/>
        <v>0</v>
      </c>
    </row>
    <row r="38" spans="1:19" s="39" customFormat="1" ht="15" thickBot="1" x14ac:dyDescent="0.35">
      <c r="A38" s="43">
        <v>45016</v>
      </c>
      <c r="B38" s="39" t="s">
        <v>28</v>
      </c>
      <c r="C38" s="39" t="s">
        <v>22</v>
      </c>
      <c r="D38" s="60" t="s">
        <v>233</v>
      </c>
      <c r="E38" s="40">
        <v>19.86</v>
      </c>
      <c r="F38" s="40"/>
      <c r="G38" s="40">
        <v>19.86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61">
        <f t="shared" si="1"/>
        <v>0</v>
      </c>
      <c r="S38" s="93"/>
    </row>
    <row r="39" spans="1:19" x14ac:dyDescent="0.3">
      <c r="A39" s="23">
        <v>44664</v>
      </c>
      <c r="B39" s="3" t="s">
        <v>251</v>
      </c>
      <c r="C39" s="3" t="s">
        <v>23</v>
      </c>
      <c r="D39" s="38" t="s">
        <v>233</v>
      </c>
      <c r="E39" s="5">
        <v>20.52</v>
      </c>
      <c r="F39" s="5"/>
      <c r="G39" s="5"/>
      <c r="H39" s="5"/>
      <c r="I39" s="5">
        <v>20.52</v>
      </c>
      <c r="J39" s="5"/>
      <c r="K39" s="5"/>
      <c r="L39" s="5"/>
      <c r="M39" s="5"/>
      <c r="N39" s="5"/>
      <c r="O39" s="5"/>
      <c r="P39" s="5"/>
      <c r="Q39" s="5"/>
      <c r="R39" s="15">
        <f t="shared" si="1"/>
        <v>0</v>
      </c>
      <c r="S39" s="94"/>
    </row>
    <row r="40" spans="1:19" x14ac:dyDescent="0.3">
      <c r="A40" s="23">
        <v>44735</v>
      </c>
      <c r="B40" s="3" t="s">
        <v>328</v>
      </c>
      <c r="C40" s="3" t="s">
        <v>23</v>
      </c>
      <c r="D40" s="38" t="s">
        <v>233</v>
      </c>
      <c r="E40" s="5">
        <v>122.5</v>
      </c>
      <c r="F40" s="5"/>
      <c r="G40" s="5"/>
      <c r="H40" s="5"/>
      <c r="I40" s="5">
        <v>122.5</v>
      </c>
      <c r="J40" s="5"/>
      <c r="K40" s="5"/>
      <c r="L40" s="5"/>
      <c r="M40" s="5"/>
      <c r="N40" s="5"/>
      <c r="O40" s="5"/>
      <c r="P40" s="5"/>
      <c r="Q40" s="5"/>
      <c r="R40" s="15">
        <f t="shared" si="1"/>
        <v>0</v>
      </c>
      <c r="S40" s="94"/>
    </row>
    <row r="41" spans="1:19" x14ac:dyDescent="0.3">
      <c r="A41" s="142">
        <v>44810</v>
      </c>
      <c r="B41" s="143" t="s">
        <v>309</v>
      </c>
      <c r="C41" s="143" t="s">
        <v>23</v>
      </c>
      <c r="D41" s="144" t="s">
        <v>233</v>
      </c>
      <c r="E41" s="145">
        <v>1384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>
        <v>1384</v>
      </c>
      <c r="Q41" s="5"/>
      <c r="R41" s="15">
        <f t="shared" si="1"/>
        <v>0</v>
      </c>
      <c r="S41" s="94"/>
    </row>
    <row r="42" spans="1:19" x14ac:dyDescent="0.3">
      <c r="A42" s="23">
        <v>44810</v>
      </c>
      <c r="B42" s="3" t="s">
        <v>329</v>
      </c>
      <c r="C42" s="3" t="s">
        <v>23</v>
      </c>
      <c r="D42" s="38" t="s">
        <v>233</v>
      </c>
      <c r="E42" s="5">
        <v>95</v>
      </c>
      <c r="F42" s="5"/>
      <c r="G42" s="5"/>
      <c r="H42" s="5"/>
      <c r="I42" s="5">
        <v>95</v>
      </c>
      <c r="J42" s="5"/>
      <c r="K42" s="5"/>
      <c r="L42" s="5"/>
      <c r="M42" s="5"/>
      <c r="N42" s="5"/>
      <c r="O42" s="5"/>
      <c r="P42" s="5"/>
      <c r="Q42" s="5"/>
      <c r="R42" s="15">
        <f t="shared" si="1"/>
        <v>0</v>
      </c>
    </row>
    <row r="43" spans="1:19" x14ac:dyDescent="0.3">
      <c r="A43" s="23">
        <v>44872</v>
      </c>
      <c r="B43" s="3" t="s">
        <v>358</v>
      </c>
      <c r="C43" s="3" t="s">
        <v>23</v>
      </c>
      <c r="D43" s="38" t="s">
        <v>233</v>
      </c>
      <c r="E43" s="5">
        <v>1521.25</v>
      </c>
      <c r="F43" s="5"/>
      <c r="G43" s="5"/>
      <c r="H43" s="5"/>
      <c r="I43" s="5"/>
      <c r="J43" s="5"/>
      <c r="K43" s="5"/>
      <c r="L43" s="5"/>
      <c r="M43" s="5"/>
      <c r="N43" s="5">
        <v>1521.25</v>
      </c>
      <c r="O43" s="5"/>
      <c r="P43" s="5"/>
      <c r="Q43" s="5"/>
      <c r="R43" s="15">
        <f t="shared" si="1"/>
        <v>0</v>
      </c>
    </row>
    <row r="44" spans="1:19" x14ac:dyDescent="0.3">
      <c r="A44" s="23">
        <v>44907</v>
      </c>
      <c r="B44" s="3" t="s">
        <v>422</v>
      </c>
      <c r="C44" s="3" t="s">
        <v>23</v>
      </c>
      <c r="D44" s="38" t="s">
        <v>233</v>
      </c>
      <c r="E44" s="5">
        <v>397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>
        <v>397</v>
      </c>
      <c r="R44" s="15">
        <f t="shared" si="1"/>
        <v>0</v>
      </c>
    </row>
    <row r="45" spans="1:19" x14ac:dyDescent="0.3">
      <c r="A45" s="23">
        <v>44907</v>
      </c>
      <c r="B45" s="3" t="s">
        <v>422</v>
      </c>
      <c r="C45" s="3" t="s">
        <v>23</v>
      </c>
      <c r="D45" s="38" t="s">
        <v>233</v>
      </c>
      <c r="E45" s="5">
        <v>68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>
        <v>68</v>
      </c>
      <c r="R45" s="15">
        <f t="shared" si="1"/>
        <v>0</v>
      </c>
    </row>
    <row r="46" spans="1:19" x14ac:dyDescent="0.3">
      <c r="A46" s="23">
        <v>44935</v>
      </c>
      <c r="B46" s="3" t="s">
        <v>424</v>
      </c>
      <c r="C46" s="3" t="s">
        <v>23</v>
      </c>
      <c r="D46" s="38" t="s">
        <v>233</v>
      </c>
      <c r="E46" s="5">
        <v>95</v>
      </c>
      <c r="F46" s="5"/>
      <c r="G46" s="5"/>
      <c r="H46" s="5"/>
      <c r="I46" s="5">
        <v>95</v>
      </c>
      <c r="J46" s="5"/>
      <c r="K46" s="5"/>
      <c r="L46" s="5"/>
      <c r="M46" s="5"/>
      <c r="N46" s="5"/>
      <c r="O46" s="5"/>
      <c r="P46" s="5"/>
      <c r="Q46" s="5"/>
      <c r="R46" s="15">
        <f t="shared" si="1"/>
        <v>0</v>
      </c>
    </row>
    <row r="47" spans="1:19" x14ac:dyDescent="0.3">
      <c r="A47" s="23">
        <v>44936</v>
      </c>
      <c r="B47" s="3" t="s">
        <v>425</v>
      </c>
      <c r="C47" s="3" t="s">
        <v>23</v>
      </c>
      <c r="D47" s="38" t="s">
        <v>233</v>
      </c>
      <c r="E47" s="5">
        <v>187.5</v>
      </c>
      <c r="F47" s="5"/>
      <c r="G47" s="5"/>
      <c r="H47" s="5"/>
      <c r="I47" s="5">
        <v>187.5</v>
      </c>
      <c r="J47" s="5"/>
      <c r="K47" s="5"/>
      <c r="L47" s="5"/>
      <c r="M47" s="5"/>
      <c r="N47" s="5"/>
      <c r="O47" s="5"/>
      <c r="P47" s="5"/>
      <c r="Q47" s="5"/>
      <c r="R47" s="15">
        <f t="shared" si="1"/>
        <v>0</v>
      </c>
    </row>
    <row r="48" spans="1:19" x14ac:dyDescent="0.3">
      <c r="A48" s="23">
        <v>44947</v>
      </c>
      <c r="B48" s="3" t="s">
        <v>426</v>
      </c>
      <c r="C48" s="3" t="s">
        <v>23</v>
      </c>
      <c r="D48" s="38" t="s">
        <v>233</v>
      </c>
      <c r="E48" s="5">
        <v>44.5</v>
      </c>
      <c r="F48" s="5"/>
      <c r="G48" s="5"/>
      <c r="H48" s="5"/>
      <c r="I48" s="5">
        <v>44.5</v>
      </c>
      <c r="J48" s="5"/>
      <c r="K48" s="5"/>
      <c r="L48" s="5"/>
      <c r="M48" s="5"/>
      <c r="N48" s="5"/>
      <c r="O48" s="5"/>
      <c r="P48" s="5"/>
      <c r="Q48" s="5"/>
      <c r="R48" s="15">
        <f t="shared" si="1"/>
        <v>0</v>
      </c>
    </row>
    <row r="49" spans="1:19" s="39" customFormat="1" ht="15" thickBot="1" x14ac:dyDescent="0.35">
      <c r="A49" s="43">
        <v>44995</v>
      </c>
      <c r="B49" s="39" t="s">
        <v>439</v>
      </c>
      <c r="C49" s="39" t="s">
        <v>23</v>
      </c>
      <c r="D49" s="60" t="s">
        <v>233</v>
      </c>
      <c r="E49" s="40">
        <v>240</v>
      </c>
      <c r="F49" s="40"/>
      <c r="G49" s="40"/>
      <c r="H49" s="40"/>
      <c r="I49" s="40">
        <v>240</v>
      </c>
      <c r="J49" s="40"/>
      <c r="K49" s="40"/>
      <c r="L49" s="40"/>
      <c r="M49" s="40"/>
      <c r="N49" s="40"/>
      <c r="O49" s="40"/>
      <c r="P49" s="40"/>
      <c r="Q49" s="40"/>
      <c r="R49" s="61">
        <f t="shared" si="1"/>
        <v>0</v>
      </c>
    </row>
    <row r="50" spans="1:19" x14ac:dyDescent="0.3">
      <c r="A50" s="16">
        <v>44662</v>
      </c>
      <c r="B50" s="3" t="s">
        <v>253</v>
      </c>
      <c r="C50" s="3" t="s">
        <v>20</v>
      </c>
      <c r="D50" s="38" t="s">
        <v>247</v>
      </c>
      <c r="E50" s="5">
        <v>2.5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>
        <v>2.5</v>
      </c>
      <c r="Q50" s="5"/>
      <c r="R50" s="15">
        <f t="shared" ref="R50:R87" si="2">E50-G50-H50-I50-J50-K50-L50-M50-N50-P50-Q50</f>
        <v>0</v>
      </c>
    </row>
    <row r="51" spans="1:19" x14ac:dyDescent="0.3">
      <c r="A51" s="16">
        <v>44685</v>
      </c>
      <c r="B51" s="3" t="s">
        <v>254</v>
      </c>
      <c r="C51" s="3" t="s">
        <v>20</v>
      </c>
      <c r="D51" s="38" t="s">
        <v>247</v>
      </c>
      <c r="E51" s="5">
        <v>26500</v>
      </c>
      <c r="F51" s="5"/>
      <c r="G51" s="5"/>
      <c r="H51" s="5"/>
      <c r="I51" s="5"/>
      <c r="J51" s="5">
        <v>26500</v>
      </c>
      <c r="K51" s="5"/>
      <c r="L51" s="5"/>
      <c r="M51" s="5"/>
      <c r="N51" s="5"/>
      <c r="O51" s="5"/>
      <c r="P51" s="5"/>
      <c r="Q51" s="5"/>
      <c r="R51" s="15">
        <f t="shared" si="2"/>
        <v>0</v>
      </c>
    </row>
    <row r="52" spans="1:19" x14ac:dyDescent="0.3">
      <c r="A52" s="16">
        <v>44718</v>
      </c>
      <c r="B52" s="3" t="s">
        <v>271</v>
      </c>
      <c r="C52" s="3" t="s">
        <v>20</v>
      </c>
      <c r="D52" s="38" t="s">
        <v>247</v>
      </c>
      <c r="E52" s="5">
        <v>20</v>
      </c>
      <c r="F52" s="5"/>
      <c r="G52" s="5"/>
      <c r="H52" s="5">
        <v>20</v>
      </c>
      <c r="I52" s="5"/>
      <c r="J52" s="5"/>
      <c r="K52" s="5"/>
      <c r="L52" s="5"/>
      <c r="M52" s="5"/>
      <c r="N52" s="5"/>
      <c r="O52" s="5"/>
      <c r="P52" s="5"/>
      <c r="Q52" s="5"/>
      <c r="R52" s="15">
        <f t="shared" si="2"/>
        <v>0</v>
      </c>
      <c r="S52" s="94"/>
    </row>
    <row r="53" spans="1:19" x14ac:dyDescent="0.3">
      <c r="A53" s="16">
        <v>44726</v>
      </c>
      <c r="B53" s="3" t="s">
        <v>272</v>
      </c>
      <c r="C53" s="3" t="s">
        <v>20</v>
      </c>
      <c r="D53" s="38" t="s">
        <v>247</v>
      </c>
      <c r="E53" s="5">
        <v>6054.21</v>
      </c>
      <c r="F53" s="5"/>
      <c r="G53" s="5"/>
      <c r="H53" s="5"/>
      <c r="I53" s="5"/>
      <c r="J53" s="5"/>
      <c r="K53" s="5"/>
      <c r="L53" s="5"/>
      <c r="M53" s="5"/>
      <c r="N53" s="5">
        <v>6054.21</v>
      </c>
      <c r="O53" s="5"/>
      <c r="P53" s="5"/>
      <c r="Q53" s="5"/>
      <c r="R53" s="15">
        <f t="shared" si="2"/>
        <v>0</v>
      </c>
    </row>
    <row r="54" spans="1:19" x14ac:dyDescent="0.3">
      <c r="A54" s="16">
        <v>44833</v>
      </c>
      <c r="B54" s="3" t="s">
        <v>254</v>
      </c>
      <c r="C54" s="3" t="s">
        <v>20</v>
      </c>
      <c r="D54" s="38" t="s">
        <v>247</v>
      </c>
      <c r="E54" s="5">
        <v>26500</v>
      </c>
      <c r="F54" s="5"/>
      <c r="G54" s="5"/>
      <c r="H54" s="5"/>
      <c r="I54" s="5"/>
      <c r="J54" s="5">
        <v>26500</v>
      </c>
      <c r="K54" s="5"/>
      <c r="L54" s="5"/>
      <c r="M54" s="5"/>
      <c r="N54" s="5"/>
      <c r="O54" s="5"/>
      <c r="P54" s="5"/>
      <c r="Q54" s="5"/>
      <c r="R54" s="15">
        <f t="shared" si="2"/>
        <v>0</v>
      </c>
    </row>
    <row r="55" spans="1:19" x14ac:dyDescent="0.3">
      <c r="A55" s="146">
        <v>44907</v>
      </c>
      <c r="B55" s="143" t="s">
        <v>392</v>
      </c>
      <c r="C55" s="143" t="s">
        <v>20</v>
      </c>
      <c r="D55" s="144" t="s">
        <v>247</v>
      </c>
      <c r="E55" s="145">
        <v>1384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>
        <v>1384</v>
      </c>
      <c r="R55" s="15">
        <f t="shared" si="2"/>
        <v>0</v>
      </c>
    </row>
    <row r="56" spans="1:19" x14ac:dyDescent="0.3">
      <c r="A56" s="16">
        <v>44907</v>
      </c>
      <c r="B56" s="3" t="s">
        <v>393</v>
      </c>
      <c r="C56" s="3" t="s">
        <v>20</v>
      </c>
      <c r="D56" s="38" t="s">
        <v>247</v>
      </c>
      <c r="E56" s="5">
        <v>20</v>
      </c>
      <c r="F56" s="5"/>
      <c r="G56" s="5"/>
      <c r="H56" s="5">
        <v>20</v>
      </c>
      <c r="I56" s="5"/>
      <c r="J56" s="5"/>
      <c r="K56" s="5"/>
      <c r="L56" s="5"/>
      <c r="M56" s="5"/>
      <c r="N56" s="5"/>
      <c r="O56" s="5"/>
      <c r="P56" s="5"/>
      <c r="Q56" s="5"/>
      <c r="R56" s="15">
        <f>E56-G56-H56-I56-J56-K56-L56-M56-N56-O56-P56-Q56</f>
        <v>0</v>
      </c>
    </row>
    <row r="57" spans="1:19" x14ac:dyDescent="0.3">
      <c r="A57" s="16">
        <v>44930</v>
      </c>
      <c r="B57" s="3" t="s">
        <v>401</v>
      </c>
      <c r="C57" s="3" t="s">
        <v>20</v>
      </c>
      <c r="D57" s="38" t="s">
        <v>247</v>
      </c>
      <c r="E57" s="5">
        <v>7.5</v>
      </c>
      <c r="F57" s="5"/>
      <c r="G57" s="5"/>
      <c r="H57" s="5">
        <v>7.5</v>
      </c>
      <c r="I57" s="5"/>
      <c r="J57" s="5"/>
      <c r="K57" s="5"/>
      <c r="L57" s="5"/>
      <c r="M57" s="5"/>
      <c r="N57" s="5"/>
      <c r="O57" s="5"/>
      <c r="P57" s="5"/>
      <c r="Q57" s="5"/>
      <c r="R57" s="15">
        <f t="shared" ref="R57:R82" si="3">E57-G57-H57-I57-J57-K57-L57-M57-N57-O57-P57-Q57</f>
        <v>0</v>
      </c>
    </row>
    <row r="58" spans="1:19" x14ac:dyDescent="0.3">
      <c r="A58" s="16">
        <v>44930</v>
      </c>
      <c r="B58" s="3" t="s">
        <v>402</v>
      </c>
      <c r="C58" s="3" t="s">
        <v>20</v>
      </c>
      <c r="D58" s="38" t="s">
        <v>247</v>
      </c>
      <c r="E58" s="5">
        <v>7.5</v>
      </c>
      <c r="F58" s="5"/>
      <c r="G58" s="5"/>
      <c r="H58" s="5">
        <v>7.5</v>
      </c>
      <c r="I58" s="5"/>
      <c r="J58" s="5"/>
      <c r="K58" s="5"/>
      <c r="L58" s="5"/>
      <c r="M58" s="5"/>
      <c r="N58" s="5"/>
      <c r="O58" s="5"/>
      <c r="P58" s="5"/>
      <c r="Q58" s="5"/>
      <c r="R58" s="15">
        <f t="shared" si="3"/>
        <v>0</v>
      </c>
      <c r="S58" s="3"/>
    </row>
    <row r="59" spans="1:19" x14ac:dyDescent="0.3">
      <c r="A59" s="16">
        <v>44930</v>
      </c>
      <c r="B59" s="3" t="s">
        <v>403</v>
      </c>
      <c r="C59" s="3" t="s">
        <v>20</v>
      </c>
      <c r="D59" s="38" t="s">
        <v>247</v>
      </c>
      <c r="E59" s="5">
        <v>20</v>
      </c>
      <c r="F59" s="5"/>
      <c r="G59" s="5"/>
      <c r="H59" s="5">
        <v>20</v>
      </c>
      <c r="I59" s="5"/>
      <c r="J59" s="5"/>
      <c r="K59" s="5"/>
      <c r="L59" s="5"/>
      <c r="M59" s="5"/>
      <c r="N59" s="5"/>
      <c r="O59" s="5"/>
      <c r="P59" s="5"/>
      <c r="Q59" s="5"/>
      <c r="R59" s="15">
        <f t="shared" si="3"/>
        <v>0</v>
      </c>
      <c r="S59" s="3"/>
    </row>
    <row r="60" spans="1:19" x14ac:dyDescent="0.3">
      <c r="A60" s="16">
        <v>44930</v>
      </c>
      <c r="B60" s="3" t="s">
        <v>404</v>
      </c>
      <c r="C60" s="3" t="s">
        <v>20</v>
      </c>
      <c r="D60" s="38" t="s">
        <v>247</v>
      </c>
      <c r="E60" s="5">
        <v>20</v>
      </c>
      <c r="F60" s="5"/>
      <c r="G60" s="5"/>
      <c r="H60" s="5">
        <v>20</v>
      </c>
      <c r="I60" s="5"/>
      <c r="J60" s="5"/>
      <c r="K60" s="5"/>
      <c r="L60" s="5"/>
      <c r="M60" s="5"/>
      <c r="N60" s="5"/>
      <c r="O60" s="5"/>
      <c r="P60" s="5"/>
      <c r="Q60" s="5"/>
      <c r="R60" s="15">
        <f t="shared" si="3"/>
        <v>0</v>
      </c>
      <c r="S60" s="3"/>
    </row>
    <row r="61" spans="1:19" x14ac:dyDescent="0.3">
      <c r="A61" s="16">
        <v>44931</v>
      </c>
      <c r="B61" s="3" t="s">
        <v>405</v>
      </c>
      <c r="C61" s="3" t="s">
        <v>20</v>
      </c>
      <c r="D61" s="38" t="s">
        <v>247</v>
      </c>
      <c r="E61" s="5">
        <v>10</v>
      </c>
      <c r="F61" s="5"/>
      <c r="G61" s="5"/>
      <c r="H61" s="5">
        <v>10</v>
      </c>
      <c r="I61" s="5"/>
      <c r="J61" s="5"/>
      <c r="K61" s="5"/>
      <c r="L61" s="5"/>
      <c r="M61" s="5"/>
      <c r="N61" s="5"/>
      <c r="O61" s="5"/>
      <c r="P61" s="5"/>
      <c r="Q61" s="5"/>
      <c r="R61" s="15">
        <f t="shared" si="3"/>
        <v>0</v>
      </c>
      <c r="S61" s="3"/>
    </row>
    <row r="62" spans="1:19" x14ac:dyDescent="0.3">
      <c r="A62" s="16">
        <v>44931</v>
      </c>
      <c r="B62" s="3" t="s">
        <v>406</v>
      </c>
      <c r="C62" s="3" t="s">
        <v>20</v>
      </c>
      <c r="D62" s="38" t="s">
        <v>247</v>
      </c>
      <c r="E62" s="5">
        <v>20</v>
      </c>
      <c r="F62" s="5"/>
      <c r="G62" s="5"/>
      <c r="H62" s="5">
        <v>20</v>
      </c>
      <c r="I62" s="5"/>
      <c r="J62" s="5"/>
      <c r="K62" s="5"/>
      <c r="L62" s="5"/>
      <c r="M62" s="5"/>
      <c r="N62" s="5"/>
      <c r="O62" s="5"/>
      <c r="P62" s="5"/>
      <c r="Q62" s="5"/>
      <c r="R62" s="15">
        <f t="shared" si="3"/>
        <v>0</v>
      </c>
      <c r="S62" s="3"/>
    </row>
    <row r="63" spans="1:19" x14ac:dyDescent="0.3">
      <c r="A63" s="16">
        <v>44931</v>
      </c>
      <c r="B63" s="3" t="s">
        <v>407</v>
      </c>
      <c r="C63" s="3" t="s">
        <v>20</v>
      </c>
      <c r="D63" s="38" t="s">
        <v>247</v>
      </c>
      <c r="E63" s="5">
        <v>10</v>
      </c>
      <c r="F63" s="5"/>
      <c r="G63" s="5"/>
      <c r="H63" s="5">
        <v>10</v>
      </c>
      <c r="I63" s="5"/>
      <c r="J63" s="5"/>
      <c r="K63" s="5"/>
      <c r="L63" s="5"/>
      <c r="M63" s="5"/>
      <c r="N63" s="5"/>
      <c r="O63" s="5"/>
      <c r="P63" s="5"/>
      <c r="Q63" s="5"/>
      <c r="R63" s="15">
        <f t="shared" si="3"/>
        <v>0</v>
      </c>
      <c r="S63" s="3"/>
    </row>
    <row r="64" spans="1:19" x14ac:dyDescent="0.3">
      <c r="A64" s="16">
        <v>44931</v>
      </c>
      <c r="B64" s="3" t="s">
        <v>408</v>
      </c>
      <c r="C64" s="3" t="s">
        <v>20</v>
      </c>
      <c r="D64" s="38" t="s">
        <v>247</v>
      </c>
      <c r="E64" s="5">
        <v>10</v>
      </c>
      <c r="F64" s="5"/>
      <c r="G64" s="5"/>
      <c r="H64" s="5">
        <v>10</v>
      </c>
      <c r="I64" s="5"/>
      <c r="J64" s="5"/>
      <c r="K64" s="5"/>
      <c r="L64" s="5"/>
      <c r="M64" s="5"/>
      <c r="N64" s="5"/>
      <c r="O64" s="5"/>
      <c r="P64" s="5"/>
      <c r="Q64" s="5"/>
      <c r="R64" s="15">
        <f t="shared" si="3"/>
        <v>0</v>
      </c>
      <c r="S64" s="3"/>
    </row>
    <row r="65" spans="1:19" x14ac:dyDescent="0.3">
      <c r="A65" s="16">
        <v>44932</v>
      </c>
      <c r="B65" s="3" t="s">
        <v>409</v>
      </c>
      <c r="C65" s="3" t="s">
        <v>20</v>
      </c>
      <c r="D65" s="38" t="s">
        <v>247</v>
      </c>
      <c r="E65" s="5">
        <v>20</v>
      </c>
      <c r="F65" s="5"/>
      <c r="G65" s="5"/>
      <c r="H65" s="5">
        <v>20</v>
      </c>
      <c r="I65" s="5"/>
      <c r="J65" s="5"/>
      <c r="K65" s="5"/>
      <c r="L65" s="5"/>
      <c r="M65" s="5"/>
      <c r="N65" s="5"/>
      <c r="O65" s="5"/>
      <c r="P65" s="5"/>
      <c r="Q65" s="5"/>
      <c r="R65" s="15">
        <f t="shared" si="3"/>
        <v>0</v>
      </c>
      <c r="S65" s="3"/>
    </row>
    <row r="66" spans="1:19" x14ac:dyDescent="0.3">
      <c r="A66" s="16">
        <v>44932</v>
      </c>
      <c r="B66" s="3" t="s">
        <v>410</v>
      </c>
      <c r="C66" s="3" t="s">
        <v>20</v>
      </c>
      <c r="D66" s="38" t="s">
        <v>247</v>
      </c>
      <c r="E66" s="5">
        <v>15</v>
      </c>
      <c r="F66" s="5"/>
      <c r="G66" s="5"/>
      <c r="H66" s="5">
        <v>15</v>
      </c>
      <c r="I66" s="5"/>
      <c r="J66" s="5"/>
      <c r="K66" s="5"/>
      <c r="L66" s="5"/>
      <c r="M66" s="5"/>
      <c r="N66" s="5"/>
      <c r="O66" s="5"/>
      <c r="P66" s="5"/>
      <c r="Q66" s="5"/>
      <c r="R66" s="15">
        <f t="shared" si="3"/>
        <v>0</v>
      </c>
      <c r="S66" s="3"/>
    </row>
    <row r="67" spans="1:19" x14ac:dyDescent="0.3">
      <c r="A67" s="16">
        <v>44932</v>
      </c>
      <c r="B67" s="3" t="s">
        <v>418</v>
      </c>
      <c r="C67" s="3" t="s">
        <v>20</v>
      </c>
      <c r="D67" s="38" t="s">
        <v>247</v>
      </c>
      <c r="E67" s="5">
        <v>20</v>
      </c>
      <c r="F67" s="5"/>
      <c r="G67" s="5"/>
      <c r="H67" s="5">
        <v>20</v>
      </c>
      <c r="I67" s="5"/>
      <c r="J67" s="5"/>
      <c r="K67" s="5"/>
      <c r="L67" s="5"/>
      <c r="M67" s="5"/>
      <c r="N67" s="5"/>
      <c r="O67" s="5"/>
      <c r="P67" s="5"/>
      <c r="Q67" s="5"/>
      <c r="R67" s="15">
        <f t="shared" si="3"/>
        <v>0</v>
      </c>
      <c r="S67" s="3"/>
    </row>
    <row r="68" spans="1:19" x14ac:dyDescent="0.3">
      <c r="A68" s="16">
        <v>44932</v>
      </c>
      <c r="B68" s="3" t="s">
        <v>419</v>
      </c>
      <c r="C68" s="3" t="s">
        <v>20</v>
      </c>
      <c r="D68" s="38" t="s">
        <v>247</v>
      </c>
      <c r="E68" s="5">
        <v>7.5</v>
      </c>
      <c r="F68" s="5"/>
      <c r="G68" s="5"/>
      <c r="H68" s="5">
        <v>7.5</v>
      </c>
      <c r="I68" s="5"/>
      <c r="J68" s="5"/>
      <c r="K68" s="5"/>
      <c r="L68" s="5"/>
      <c r="M68" s="5"/>
      <c r="N68" s="5"/>
      <c r="O68" s="5"/>
      <c r="P68" s="5"/>
      <c r="Q68" s="5"/>
      <c r="R68" s="15">
        <f t="shared" si="3"/>
        <v>0</v>
      </c>
      <c r="S68" s="3"/>
    </row>
    <row r="69" spans="1:19" x14ac:dyDescent="0.3">
      <c r="A69" s="16">
        <v>44935</v>
      </c>
      <c r="B69" s="3" t="s">
        <v>411</v>
      </c>
      <c r="C69" s="3" t="s">
        <v>20</v>
      </c>
      <c r="D69" s="38" t="s">
        <v>247</v>
      </c>
      <c r="E69" s="5">
        <v>20</v>
      </c>
      <c r="F69" s="5"/>
      <c r="G69" s="5"/>
      <c r="H69" s="5">
        <v>20</v>
      </c>
      <c r="I69" s="5"/>
      <c r="J69" s="5"/>
      <c r="K69" s="5"/>
      <c r="L69" s="5"/>
      <c r="M69" s="5"/>
      <c r="N69" s="5"/>
      <c r="O69" s="5"/>
      <c r="P69" s="5"/>
      <c r="Q69" s="5"/>
      <c r="R69" s="15">
        <f t="shared" si="3"/>
        <v>0</v>
      </c>
      <c r="S69" s="3"/>
    </row>
    <row r="70" spans="1:19" x14ac:dyDescent="0.3">
      <c r="A70" s="16">
        <v>44935</v>
      </c>
      <c r="B70" s="3" t="s">
        <v>412</v>
      </c>
      <c r="C70" s="3" t="s">
        <v>20</v>
      </c>
      <c r="D70" s="38" t="s">
        <v>247</v>
      </c>
      <c r="E70" s="5">
        <v>20</v>
      </c>
      <c r="F70" s="5"/>
      <c r="G70" s="5"/>
      <c r="H70" s="5">
        <v>20</v>
      </c>
      <c r="I70" s="5"/>
      <c r="J70" s="5"/>
      <c r="K70" s="5"/>
      <c r="L70" s="5"/>
      <c r="M70" s="5"/>
      <c r="N70" s="5"/>
      <c r="O70" s="5"/>
      <c r="P70" s="5"/>
      <c r="Q70" s="5"/>
      <c r="R70" s="15">
        <f t="shared" si="3"/>
        <v>0</v>
      </c>
      <c r="S70" s="3"/>
    </row>
    <row r="71" spans="1:19" x14ac:dyDescent="0.3">
      <c r="A71" s="16">
        <v>44935</v>
      </c>
      <c r="B71" s="3" t="s">
        <v>413</v>
      </c>
      <c r="C71" s="3" t="s">
        <v>20</v>
      </c>
      <c r="D71" s="38" t="s">
        <v>247</v>
      </c>
      <c r="E71" s="5">
        <v>20</v>
      </c>
      <c r="F71" s="5"/>
      <c r="G71" s="5"/>
      <c r="H71" s="5">
        <v>20</v>
      </c>
      <c r="I71" s="5"/>
      <c r="J71" s="5"/>
      <c r="K71" s="5"/>
      <c r="L71" s="5"/>
      <c r="M71" s="5"/>
      <c r="N71" s="5"/>
      <c r="O71" s="5"/>
      <c r="P71" s="5"/>
      <c r="Q71" s="5"/>
      <c r="R71" s="15">
        <f t="shared" si="3"/>
        <v>0</v>
      </c>
      <c r="S71" s="3"/>
    </row>
    <row r="72" spans="1:19" x14ac:dyDescent="0.3">
      <c r="A72" s="16">
        <v>44937</v>
      </c>
      <c r="B72" s="3" t="s">
        <v>414</v>
      </c>
      <c r="C72" s="3" t="s">
        <v>20</v>
      </c>
      <c r="D72" s="38" t="s">
        <v>247</v>
      </c>
      <c r="E72" s="5">
        <v>20</v>
      </c>
      <c r="F72" s="5"/>
      <c r="G72" s="5"/>
      <c r="H72" s="5">
        <v>20</v>
      </c>
      <c r="I72" s="5"/>
      <c r="J72" s="5"/>
      <c r="K72" s="5"/>
      <c r="L72" s="5"/>
      <c r="M72" s="5"/>
      <c r="N72" s="5"/>
      <c r="O72" s="5"/>
      <c r="P72" s="5"/>
      <c r="Q72" s="5"/>
      <c r="R72" s="15">
        <f t="shared" si="3"/>
        <v>0</v>
      </c>
      <c r="S72" s="3"/>
    </row>
    <row r="73" spans="1:19" x14ac:dyDescent="0.3">
      <c r="A73" s="16">
        <v>44942</v>
      </c>
      <c r="B73" s="3" t="s">
        <v>423</v>
      </c>
      <c r="C73" s="3" t="s">
        <v>20</v>
      </c>
      <c r="D73" s="38" t="s">
        <v>247</v>
      </c>
      <c r="E73" s="5">
        <v>397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>
        <v>397</v>
      </c>
      <c r="R73" s="15">
        <f t="shared" si="3"/>
        <v>0</v>
      </c>
      <c r="S73" s="3"/>
    </row>
    <row r="74" spans="1:19" x14ac:dyDescent="0.3">
      <c r="A74" s="16">
        <v>44942</v>
      </c>
      <c r="B74" s="3" t="s">
        <v>422</v>
      </c>
      <c r="C74" s="3" t="s">
        <v>20</v>
      </c>
      <c r="D74" s="38" t="s">
        <v>247</v>
      </c>
      <c r="E74" s="5">
        <v>397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>
        <v>397</v>
      </c>
      <c r="R74" s="15">
        <f t="shared" si="3"/>
        <v>0</v>
      </c>
      <c r="S74" s="3"/>
    </row>
    <row r="75" spans="1:19" x14ac:dyDescent="0.3">
      <c r="A75" s="16">
        <v>44942</v>
      </c>
      <c r="B75" s="3" t="s">
        <v>423</v>
      </c>
      <c r="C75" s="3" t="s">
        <v>20</v>
      </c>
      <c r="D75" s="38" t="s">
        <v>247</v>
      </c>
      <c r="E75" s="5">
        <v>68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>
        <v>68</v>
      </c>
      <c r="R75" s="15">
        <f t="shared" si="3"/>
        <v>0</v>
      </c>
      <c r="S75" s="3"/>
    </row>
    <row r="76" spans="1:19" x14ac:dyDescent="0.3">
      <c r="A76" s="16">
        <v>44942</v>
      </c>
      <c r="B76" s="3" t="s">
        <v>422</v>
      </c>
      <c r="C76" s="3" t="s">
        <v>20</v>
      </c>
      <c r="D76" s="38" t="s">
        <v>247</v>
      </c>
      <c r="E76" s="5">
        <v>68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>
        <v>68</v>
      </c>
      <c r="R76" s="15">
        <f t="shared" si="3"/>
        <v>0</v>
      </c>
      <c r="S76" s="3"/>
    </row>
    <row r="77" spans="1:19" x14ac:dyDescent="0.3">
      <c r="A77" s="16">
        <v>44943</v>
      </c>
      <c r="B77" s="3" t="s">
        <v>414</v>
      </c>
      <c r="C77" s="3" t="s">
        <v>20</v>
      </c>
      <c r="D77" s="38" t="s">
        <v>247</v>
      </c>
      <c r="E77" s="5">
        <v>20</v>
      </c>
      <c r="F77" s="5"/>
      <c r="G77" s="5"/>
      <c r="H77" s="5">
        <v>20</v>
      </c>
      <c r="I77" s="5"/>
      <c r="J77" s="5"/>
      <c r="K77" s="5"/>
      <c r="L77" s="5"/>
      <c r="M77" s="5"/>
      <c r="N77" s="5"/>
      <c r="O77" s="5"/>
      <c r="P77" s="5"/>
      <c r="Q77" s="5"/>
      <c r="R77" s="15">
        <f t="shared" si="3"/>
        <v>0</v>
      </c>
      <c r="S77" s="3"/>
    </row>
    <row r="78" spans="1:19" x14ac:dyDescent="0.3">
      <c r="A78" s="16">
        <v>44949</v>
      </c>
      <c r="B78" s="3" t="s">
        <v>420</v>
      </c>
      <c r="C78" s="3" t="s">
        <v>20</v>
      </c>
      <c r="D78" s="38" t="s">
        <v>247</v>
      </c>
      <c r="E78" s="5">
        <v>20</v>
      </c>
      <c r="F78" s="5"/>
      <c r="G78" s="5"/>
      <c r="H78" s="5">
        <v>20</v>
      </c>
      <c r="I78" s="5"/>
      <c r="J78" s="5"/>
      <c r="K78" s="5"/>
      <c r="L78" s="5"/>
      <c r="M78" s="5"/>
      <c r="N78" s="5"/>
      <c r="O78" s="5"/>
      <c r="P78" s="5"/>
      <c r="Q78" s="5"/>
      <c r="R78" s="15">
        <f t="shared" si="3"/>
        <v>0</v>
      </c>
      <c r="S78" s="3"/>
    </row>
    <row r="79" spans="1:19" x14ac:dyDescent="0.3">
      <c r="A79" s="16">
        <v>44951</v>
      </c>
      <c r="B79" s="3" t="s">
        <v>421</v>
      </c>
      <c r="C79" s="3" t="s">
        <v>20</v>
      </c>
      <c r="D79" s="38" t="s">
        <v>247</v>
      </c>
      <c r="E79" s="5">
        <v>192.07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>
        <v>192.07</v>
      </c>
      <c r="Q79" s="5"/>
      <c r="R79" s="15">
        <f t="shared" si="3"/>
        <v>0</v>
      </c>
      <c r="S79" s="3"/>
    </row>
    <row r="80" spans="1:19" x14ac:dyDescent="0.3">
      <c r="A80" s="16">
        <v>44956</v>
      </c>
      <c r="B80" s="3" t="s">
        <v>415</v>
      </c>
      <c r="C80" s="3" t="s">
        <v>20</v>
      </c>
      <c r="D80" s="38" t="s">
        <v>247</v>
      </c>
      <c r="E80" s="5">
        <v>20</v>
      </c>
      <c r="F80" s="5"/>
      <c r="G80" s="5"/>
      <c r="H80" s="5">
        <v>20</v>
      </c>
      <c r="I80" s="5"/>
      <c r="J80" s="5"/>
      <c r="K80" s="5"/>
      <c r="L80" s="5"/>
      <c r="M80" s="5"/>
      <c r="N80" s="5"/>
      <c r="O80" s="5"/>
      <c r="P80" s="5"/>
      <c r="Q80" s="5"/>
      <c r="R80" s="15">
        <f t="shared" si="3"/>
        <v>0</v>
      </c>
      <c r="S80" s="3"/>
    </row>
    <row r="81" spans="1:19" x14ac:dyDescent="0.3">
      <c r="A81" s="16">
        <v>44956</v>
      </c>
      <c r="B81" s="3" t="s">
        <v>416</v>
      </c>
      <c r="C81" s="3" t="s">
        <v>20</v>
      </c>
      <c r="D81" s="38" t="s">
        <v>247</v>
      </c>
      <c r="E81" s="5">
        <v>20</v>
      </c>
      <c r="F81" s="5"/>
      <c r="G81" s="5"/>
      <c r="H81" s="5">
        <v>20</v>
      </c>
      <c r="I81" s="5"/>
      <c r="J81" s="5"/>
      <c r="K81" s="5"/>
      <c r="L81" s="5"/>
      <c r="M81" s="5"/>
      <c r="N81" s="5"/>
      <c r="O81" s="5"/>
      <c r="P81" s="5"/>
      <c r="Q81" s="5"/>
      <c r="R81" s="15">
        <f t="shared" si="3"/>
        <v>0</v>
      </c>
      <c r="S81" s="3"/>
    </row>
    <row r="82" spans="1:19" x14ac:dyDescent="0.3">
      <c r="A82" s="16">
        <v>44970</v>
      </c>
      <c r="B82" s="3" t="s">
        <v>272</v>
      </c>
      <c r="C82" s="3" t="s">
        <v>20</v>
      </c>
      <c r="D82" s="38" t="s">
        <v>247</v>
      </c>
      <c r="E82" s="5">
        <v>256.32</v>
      </c>
      <c r="F82" s="5"/>
      <c r="G82" s="5"/>
      <c r="H82" s="5"/>
      <c r="I82" s="5"/>
      <c r="J82" s="5"/>
      <c r="K82" s="5"/>
      <c r="L82" s="5"/>
      <c r="M82" s="5"/>
      <c r="N82" s="5">
        <v>256.32</v>
      </c>
      <c r="O82" s="5"/>
      <c r="P82" s="5"/>
      <c r="Q82" s="5"/>
      <c r="R82" s="15">
        <f t="shared" si="3"/>
        <v>0</v>
      </c>
      <c r="S82" s="3"/>
    </row>
    <row r="83" spans="1:19" x14ac:dyDescent="0.3">
      <c r="A83" s="16">
        <v>44981</v>
      </c>
      <c r="B83" s="3" t="s">
        <v>430</v>
      </c>
      <c r="C83" s="3" t="s">
        <v>20</v>
      </c>
      <c r="D83" s="38" t="s">
        <v>247</v>
      </c>
      <c r="E83" s="5">
        <v>7995.41</v>
      </c>
      <c r="F83" s="5"/>
      <c r="G83" s="5"/>
      <c r="H83" s="5"/>
      <c r="I83" s="5"/>
      <c r="J83" s="5"/>
      <c r="K83" s="5">
        <v>7995.41</v>
      </c>
      <c r="L83" s="5"/>
      <c r="M83" s="5"/>
      <c r="N83" s="5"/>
      <c r="O83" s="5"/>
      <c r="P83" s="5"/>
      <c r="Q83" s="5"/>
      <c r="R83" s="15">
        <f t="shared" si="2"/>
        <v>0</v>
      </c>
      <c r="S83" s="3"/>
    </row>
    <row r="84" spans="1:19" x14ac:dyDescent="0.3">
      <c r="A84" s="16">
        <v>44992</v>
      </c>
      <c r="B84" s="3" t="s">
        <v>444</v>
      </c>
      <c r="C84" s="3" t="s">
        <v>20</v>
      </c>
      <c r="D84" s="38" t="s">
        <v>247</v>
      </c>
      <c r="E84" s="5">
        <v>420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>
        <v>420</v>
      </c>
      <c r="Q84" s="5"/>
      <c r="R84" s="15">
        <f t="shared" si="2"/>
        <v>0</v>
      </c>
      <c r="S84" s="3"/>
    </row>
    <row r="85" spans="1:19" x14ac:dyDescent="0.3">
      <c r="A85" s="16">
        <v>45006</v>
      </c>
      <c r="B85" s="3" t="s">
        <v>444</v>
      </c>
      <c r="C85" s="3" t="s">
        <v>20</v>
      </c>
      <c r="D85" s="38" t="s">
        <v>247</v>
      </c>
      <c r="E85" s="5">
        <v>60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>
        <v>60</v>
      </c>
      <c r="Q85" s="5"/>
      <c r="R85" s="15">
        <f t="shared" si="2"/>
        <v>0</v>
      </c>
      <c r="S85" s="3"/>
    </row>
    <row r="86" spans="1:19" x14ac:dyDescent="0.3">
      <c r="A86" s="16">
        <v>45012</v>
      </c>
      <c r="B86" s="3" t="s">
        <v>445</v>
      </c>
      <c r="C86" s="3" t="s">
        <v>20</v>
      </c>
      <c r="D86" s="38" t="s">
        <v>247</v>
      </c>
      <c r="E86" s="5">
        <v>3000</v>
      </c>
      <c r="F86" s="5"/>
      <c r="G86" s="5"/>
      <c r="H86" s="5"/>
      <c r="I86" s="5"/>
      <c r="J86" s="5"/>
      <c r="K86" s="5"/>
      <c r="L86" s="5"/>
      <c r="M86" s="5">
        <v>3000</v>
      </c>
      <c r="N86" s="5"/>
      <c r="O86" s="5"/>
      <c r="P86" s="5"/>
      <c r="Q86" s="5"/>
      <c r="R86" s="15">
        <f t="shared" si="2"/>
        <v>0</v>
      </c>
      <c r="S86" s="3"/>
    </row>
    <row r="87" spans="1:19" x14ac:dyDescent="0.3">
      <c r="A87" s="16">
        <v>45013</v>
      </c>
      <c r="B87" s="3" t="s">
        <v>445</v>
      </c>
      <c r="C87" s="3" t="s">
        <v>20</v>
      </c>
      <c r="D87" s="38" t="s">
        <v>247</v>
      </c>
      <c r="E87" s="5">
        <v>700</v>
      </c>
      <c r="F87" s="5"/>
      <c r="G87" s="5"/>
      <c r="H87" s="5"/>
      <c r="I87" s="5"/>
      <c r="J87" s="5"/>
      <c r="K87" s="5"/>
      <c r="L87" s="5"/>
      <c r="M87" s="5">
        <v>700</v>
      </c>
      <c r="N87" s="5"/>
      <c r="O87" s="5"/>
      <c r="P87" s="5"/>
      <c r="Q87" s="5"/>
      <c r="R87" s="15">
        <f t="shared" si="2"/>
        <v>0</v>
      </c>
      <c r="S87" s="3"/>
    </row>
    <row r="88" spans="1:19" x14ac:dyDescent="0.3">
      <c r="A88" s="1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15"/>
      <c r="S88" s="3"/>
    </row>
    <row r="89" spans="1:19" x14ac:dyDescent="0.3">
      <c r="A89" s="1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15"/>
      <c r="S89" s="3"/>
    </row>
    <row r="90" spans="1:19" x14ac:dyDescent="0.3">
      <c r="A90" s="1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15"/>
      <c r="S90" s="3"/>
    </row>
    <row r="91" spans="1:19" x14ac:dyDescent="0.3">
      <c r="A91" s="1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15"/>
      <c r="S91" s="3"/>
    </row>
    <row r="92" spans="1:19" x14ac:dyDescent="0.3">
      <c r="A92" s="1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15"/>
      <c r="S92" s="3"/>
    </row>
    <row r="93" spans="1:19" x14ac:dyDescent="0.3">
      <c r="A93" s="1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15"/>
      <c r="S93" s="3"/>
    </row>
    <row r="94" spans="1:19" x14ac:dyDescent="0.3">
      <c r="A94" s="1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15"/>
      <c r="S94" s="3"/>
    </row>
    <row r="95" spans="1:19" x14ac:dyDescent="0.3">
      <c r="A95" s="1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15"/>
      <c r="S95" s="3"/>
    </row>
    <row r="96" spans="1:19" x14ac:dyDescent="0.3">
      <c r="A96" s="1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15"/>
      <c r="S96" s="3"/>
    </row>
    <row r="97" spans="1:19" x14ac:dyDescent="0.3">
      <c r="A97" s="1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15"/>
      <c r="S97" s="3"/>
    </row>
    <row r="98" spans="1:19" s="101" customFormat="1" x14ac:dyDescent="0.3">
      <c r="A98" s="104"/>
      <c r="D98" s="113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114"/>
    </row>
    <row r="99" spans="1:19" x14ac:dyDescent="0.3">
      <c r="R99" s="15"/>
      <c r="S99" s="3"/>
    </row>
    <row r="100" spans="1:19" x14ac:dyDescent="0.3">
      <c r="R100" s="15"/>
      <c r="S100" s="3"/>
    </row>
    <row r="101" spans="1:19" x14ac:dyDescent="0.3">
      <c r="R101" s="15"/>
      <c r="S101" s="3"/>
    </row>
    <row r="102" spans="1:19" x14ac:dyDescent="0.3">
      <c r="R102" s="15"/>
      <c r="S102" s="3"/>
    </row>
    <row r="103" spans="1:19" x14ac:dyDescent="0.3">
      <c r="R103" s="15"/>
      <c r="S103" s="3"/>
    </row>
    <row r="104" spans="1:19" x14ac:dyDescent="0.3">
      <c r="R104" s="15"/>
      <c r="S104" s="3"/>
    </row>
    <row r="105" spans="1:19" x14ac:dyDescent="0.3">
      <c r="R105" s="15"/>
      <c r="S105" s="3"/>
    </row>
    <row r="106" spans="1:19" x14ac:dyDescent="0.3">
      <c r="R106" s="15"/>
      <c r="S106" s="3"/>
    </row>
    <row r="107" spans="1:19" x14ac:dyDescent="0.3">
      <c r="R107" s="15"/>
      <c r="S107" s="3"/>
    </row>
    <row r="108" spans="1:19" x14ac:dyDescent="0.3">
      <c r="R108" s="15"/>
      <c r="S108" s="3"/>
    </row>
    <row r="109" spans="1:19" x14ac:dyDescent="0.3">
      <c r="R109" s="15"/>
      <c r="S109" s="3"/>
    </row>
    <row r="110" spans="1:19" x14ac:dyDescent="0.3">
      <c r="R110" s="15"/>
      <c r="S110" s="3"/>
    </row>
    <row r="111" spans="1:19" x14ac:dyDescent="0.3">
      <c r="R111" s="15"/>
      <c r="S111" s="3"/>
    </row>
    <row r="112" spans="1:19" x14ac:dyDescent="0.3">
      <c r="R112" s="15"/>
      <c r="S112" s="3"/>
    </row>
    <row r="113" spans="4:19" x14ac:dyDescent="0.3">
      <c r="R113" s="15"/>
      <c r="S113" s="3"/>
    </row>
    <row r="114" spans="4:19" x14ac:dyDescent="0.3">
      <c r="R114" s="15"/>
      <c r="S114" s="3"/>
    </row>
    <row r="115" spans="4:19" x14ac:dyDescent="0.3">
      <c r="R115" s="15"/>
      <c r="S115" s="3"/>
    </row>
    <row r="116" spans="4:19" x14ac:dyDescent="0.3">
      <c r="R116" s="15"/>
      <c r="S116" s="3"/>
    </row>
    <row r="117" spans="4:19" x14ac:dyDescent="0.3">
      <c r="D117" s="3"/>
      <c r="R117" s="15"/>
      <c r="S117" s="3"/>
    </row>
    <row r="118" spans="4:19" x14ac:dyDescent="0.3">
      <c r="D118" s="3"/>
      <c r="R118" s="15"/>
      <c r="S118" s="3"/>
    </row>
    <row r="119" spans="4:19" x14ac:dyDescent="0.3">
      <c r="D119" s="3"/>
      <c r="R119" s="15"/>
      <c r="S119" s="3"/>
    </row>
    <row r="120" spans="4:19" x14ac:dyDescent="0.3">
      <c r="D120" s="3"/>
      <c r="R120" s="15"/>
      <c r="S120" s="3"/>
    </row>
    <row r="121" spans="4:19" x14ac:dyDescent="0.3">
      <c r="D121" s="3"/>
      <c r="R121" s="15"/>
      <c r="S121" s="3"/>
    </row>
    <row r="122" spans="4:19" x14ac:dyDescent="0.3">
      <c r="D122" s="3"/>
      <c r="R122" s="15"/>
      <c r="S122" s="3"/>
    </row>
    <row r="123" spans="4:19" x14ac:dyDescent="0.3">
      <c r="D123" s="3"/>
      <c r="R123" s="15"/>
      <c r="S123" s="3"/>
    </row>
    <row r="124" spans="4:19" x14ac:dyDescent="0.3">
      <c r="D124" s="3"/>
      <c r="R124" s="15"/>
      <c r="S124" s="3"/>
    </row>
    <row r="125" spans="4:19" x14ac:dyDescent="0.3">
      <c r="D125" s="3"/>
      <c r="R125" s="15"/>
      <c r="S125" s="3"/>
    </row>
    <row r="126" spans="4:19" x14ac:dyDescent="0.3">
      <c r="D126" s="3"/>
      <c r="R126" s="15"/>
      <c r="S126" s="3"/>
    </row>
    <row r="127" spans="4:19" x14ac:dyDescent="0.3">
      <c r="D127" s="3"/>
      <c r="R127" s="15"/>
      <c r="S127" s="3"/>
    </row>
    <row r="128" spans="4:19" x14ac:dyDescent="0.3">
      <c r="D128" s="3"/>
      <c r="R128" s="15"/>
      <c r="S128" s="3"/>
    </row>
    <row r="129" spans="4:19" x14ac:dyDescent="0.3">
      <c r="D129" s="3"/>
      <c r="R129" s="15"/>
      <c r="S129" s="3"/>
    </row>
    <row r="130" spans="4:19" x14ac:dyDescent="0.3">
      <c r="D130" s="3"/>
      <c r="R130" s="15"/>
      <c r="S130" s="3"/>
    </row>
    <row r="131" spans="4:19" x14ac:dyDescent="0.3">
      <c r="D131" s="3"/>
      <c r="R131" s="15"/>
      <c r="S131" s="3"/>
    </row>
    <row r="132" spans="4:19" x14ac:dyDescent="0.3">
      <c r="D132" s="3"/>
      <c r="R132" s="15"/>
      <c r="S132" s="3"/>
    </row>
    <row r="133" spans="4:19" x14ac:dyDescent="0.3">
      <c r="D133" s="3"/>
      <c r="R133" s="15"/>
      <c r="S133" s="3"/>
    </row>
    <row r="134" spans="4:19" x14ac:dyDescent="0.3">
      <c r="D134" s="3"/>
      <c r="R134" s="15"/>
      <c r="S134" s="3"/>
    </row>
    <row r="135" spans="4:19" x14ac:dyDescent="0.3">
      <c r="D135" s="3"/>
      <c r="R135" s="15"/>
      <c r="S135" s="3"/>
    </row>
    <row r="136" spans="4:19" x14ac:dyDescent="0.3">
      <c r="D136" s="3"/>
      <c r="R136" s="15"/>
      <c r="S136" s="3"/>
    </row>
    <row r="137" spans="4:19" x14ac:dyDescent="0.3">
      <c r="D137" s="3"/>
      <c r="R137" s="15"/>
      <c r="S137" s="3"/>
    </row>
    <row r="138" spans="4:19" x14ac:dyDescent="0.3">
      <c r="D138" s="3"/>
      <c r="R138" s="15"/>
      <c r="S138" s="3"/>
    </row>
    <row r="139" spans="4:19" x14ac:dyDescent="0.3">
      <c r="D139" s="3"/>
      <c r="R139" s="15"/>
      <c r="S139" s="3"/>
    </row>
    <row r="140" spans="4:19" x14ac:dyDescent="0.3">
      <c r="D140" s="3"/>
      <c r="R140" s="15"/>
      <c r="S140" s="3"/>
    </row>
    <row r="141" spans="4:19" x14ac:dyDescent="0.3">
      <c r="D141" s="3"/>
      <c r="R141" s="15"/>
      <c r="S141" s="3"/>
    </row>
    <row r="142" spans="4:19" x14ac:dyDescent="0.3">
      <c r="D142" s="3"/>
      <c r="R142" s="15"/>
      <c r="S142" s="3"/>
    </row>
    <row r="143" spans="4:19" x14ac:dyDescent="0.3">
      <c r="D143" s="3"/>
      <c r="R143" s="15"/>
      <c r="S143" s="3"/>
    </row>
    <row r="144" spans="4:19" x14ac:dyDescent="0.3">
      <c r="D144" s="3"/>
      <c r="R144" s="15"/>
      <c r="S144" s="3"/>
    </row>
    <row r="145" spans="4:19" x14ac:dyDescent="0.3">
      <c r="D145" s="3"/>
      <c r="R145" s="15"/>
      <c r="S145" s="3"/>
    </row>
    <row r="146" spans="4:19" x14ac:dyDescent="0.3">
      <c r="D146" s="3"/>
      <c r="R146" s="15"/>
      <c r="S146" s="3"/>
    </row>
    <row r="147" spans="4:19" x14ac:dyDescent="0.3">
      <c r="D147" s="3"/>
      <c r="R147" s="15"/>
      <c r="S147" s="3"/>
    </row>
    <row r="148" spans="4:19" x14ac:dyDescent="0.3">
      <c r="D148" s="3"/>
      <c r="R148" s="15"/>
      <c r="S148" s="3"/>
    </row>
    <row r="149" spans="4:19" x14ac:dyDescent="0.3">
      <c r="D149" s="3"/>
      <c r="R149" s="15"/>
      <c r="S149" s="3"/>
    </row>
    <row r="150" spans="4:19" x14ac:dyDescent="0.3">
      <c r="D150" s="3"/>
      <c r="R150" s="15"/>
      <c r="S150" s="3"/>
    </row>
    <row r="151" spans="4:19" x14ac:dyDescent="0.3">
      <c r="D151" s="3"/>
      <c r="R151" s="15"/>
      <c r="S151" s="3"/>
    </row>
    <row r="152" spans="4:19" x14ac:dyDescent="0.3">
      <c r="D152" s="3"/>
      <c r="R152" s="15"/>
      <c r="S152" s="3"/>
    </row>
    <row r="153" spans="4:19" x14ac:dyDescent="0.3">
      <c r="D153" s="3"/>
      <c r="R153" s="15"/>
      <c r="S153" s="3"/>
    </row>
    <row r="154" spans="4:19" x14ac:dyDescent="0.3">
      <c r="D154" s="3"/>
      <c r="R154" s="15"/>
      <c r="S154" s="3"/>
    </row>
    <row r="155" spans="4:19" x14ac:dyDescent="0.3">
      <c r="D155" s="3"/>
      <c r="R155" s="15"/>
      <c r="S155" s="3"/>
    </row>
    <row r="156" spans="4:19" x14ac:dyDescent="0.3">
      <c r="D156" s="3"/>
      <c r="R156" s="15"/>
      <c r="S156" s="3"/>
    </row>
    <row r="157" spans="4:19" x14ac:dyDescent="0.3">
      <c r="D157" s="3"/>
      <c r="R157" s="15"/>
      <c r="S157" s="3"/>
    </row>
    <row r="158" spans="4:19" x14ac:dyDescent="0.3">
      <c r="D158" s="3"/>
      <c r="R158" s="15"/>
      <c r="S158" s="3"/>
    </row>
    <row r="159" spans="4:19" x14ac:dyDescent="0.3">
      <c r="D159" s="3"/>
      <c r="R159" s="15"/>
      <c r="S159" s="3"/>
    </row>
    <row r="160" spans="4:19" x14ac:dyDescent="0.3">
      <c r="D160" s="3"/>
      <c r="R160" s="15"/>
      <c r="S160" s="3"/>
    </row>
    <row r="161" spans="4:19" x14ac:dyDescent="0.3">
      <c r="D161" s="3"/>
      <c r="R161" s="15"/>
      <c r="S161" s="3"/>
    </row>
    <row r="162" spans="4:19" x14ac:dyDescent="0.3">
      <c r="D162" s="3"/>
      <c r="R162" s="15"/>
      <c r="S162" s="3"/>
    </row>
    <row r="163" spans="4:19" x14ac:dyDescent="0.3">
      <c r="D163" s="3"/>
      <c r="R163" s="15"/>
      <c r="S163" s="3"/>
    </row>
    <row r="164" spans="4:19" x14ac:dyDescent="0.3">
      <c r="D164" s="3"/>
      <c r="R164" s="15"/>
      <c r="S164" s="3"/>
    </row>
    <row r="165" spans="4:19" x14ac:dyDescent="0.3">
      <c r="D165" s="3"/>
      <c r="R165" s="15"/>
      <c r="S165" s="3"/>
    </row>
    <row r="166" spans="4:19" x14ac:dyDescent="0.3">
      <c r="D166" s="3"/>
      <c r="R166" s="15"/>
      <c r="S166" s="3"/>
    </row>
    <row r="167" spans="4:19" x14ac:dyDescent="0.3">
      <c r="D167" s="3"/>
      <c r="R167" s="15"/>
      <c r="S167" s="3"/>
    </row>
    <row r="168" spans="4:19" x14ac:dyDescent="0.3">
      <c r="D168" s="3"/>
      <c r="R168" s="15"/>
      <c r="S168" s="3"/>
    </row>
  </sheetData>
  <mergeCells count="2">
    <mergeCell ref="A1:R1"/>
    <mergeCell ref="A3:R3"/>
  </mergeCells>
  <phoneticPr fontId="4" type="noConversion"/>
  <pageMargins left="0" right="0" top="0.74803149606299213" bottom="0.74803149606299213" header="0.31496062992125984" footer="0.31496062992125984"/>
  <pageSetup paperSize="9" scale="7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81"/>
  <sheetViews>
    <sheetView zoomScale="96" zoomScaleNormal="96" workbookViewId="0">
      <pane ySplit="6" topLeftCell="A7" activePane="bottomLeft" state="frozen"/>
      <selection pane="bottomLeft" activeCell="A2" sqref="A2"/>
    </sheetView>
  </sheetViews>
  <sheetFormatPr defaultColWidth="9.109375" defaultRowHeight="14.4" x14ac:dyDescent="0.3"/>
  <cols>
    <col min="1" max="1" width="12.5546875" style="3" customWidth="1"/>
    <col min="2" max="2" width="39.5546875" style="3" customWidth="1"/>
    <col min="3" max="3" width="36.5546875" style="3" customWidth="1"/>
    <col min="4" max="4" width="9.44140625" style="3" customWidth="1"/>
    <col min="5" max="5" width="9.109375" style="24" customWidth="1"/>
    <col min="6" max="6" width="9.5546875" style="3" customWidth="1"/>
    <col min="7" max="8" width="9.33203125" style="3" customWidth="1"/>
    <col min="9" max="11" width="9.109375" style="3" customWidth="1"/>
    <col min="12" max="12" width="9.33203125" style="3" customWidth="1"/>
    <col min="13" max="46" width="9.109375" style="3" customWidth="1"/>
    <col min="47" max="47" width="9.33203125" style="3" customWidth="1"/>
    <col min="48" max="48" width="9.5546875" style="3" customWidth="1"/>
    <col min="49" max="49" width="11.44140625" style="3" customWidth="1"/>
    <col min="50" max="51" width="9.109375" style="3" customWidth="1"/>
    <col min="52" max="16384" width="9.109375" style="3"/>
  </cols>
  <sheetData>
    <row r="1" spans="1:54" x14ac:dyDescent="0.3">
      <c r="A1" s="153" t="s">
        <v>19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1"/>
      <c r="AX1" s="9" t="s">
        <v>15</v>
      </c>
      <c r="AY1" s="10">
        <f>'Inc&amp;Exp'!F62+Payments!AR7</f>
        <v>59643.639999999992</v>
      </c>
    </row>
    <row r="2" spans="1:54" x14ac:dyDescent="0.3">
      <c r="F2" s="5"/>
      <c r="AX2" s="9" t="s">
        <v>16</v>
      </c>
      <c r="AY2" s="10">
        <f>AY1-F7</f>
        <v>0</v>
      </c>
    </row>
    <row r="3" spans="1:54" x14ac:dyDescent="0.3">
      <c r="A3" s="154" t="s">
        <v>237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BB3" s="5"/>
    </row>
    <row r="4" spans="1:54" x14ac:dyDescent="0.3">
      <c r="AY4" s="5"/>
    </row>
    <row r="5" spans="1:54" s="12" customFormat="1" x14ac:dyDescent="0.3">
      <c r="A5" s="12" t="s">
        <v>1</v>
      </c>
      <c r="B5" s="12" t="s">
        <v>156</v>
      </c>
      <c r="C5" s="12" t="s">
        <v>2</v>
      </c>
      <c r="D5" s="12" t="s">
        <v>29</v>
      </c>
      <c r="E5" s="12" t="s">
        <v>3</v>
      </c>
      <c r="F5" s="12" t="s">
        <v>4</v>
      </c>
      <c r="G5" s="12" t="s">
        <v>43</v>
      </c>
      <c r="H5" s="12" t="s">
        <v>45</v>
      </c>
      <c r="I5" s="12" t="s">
        <v>46</v>
      </c>
      <c r="J5" s="12" t="s">
        <v>47</v>
      </c>
      <c r="K5" s="12" t="s">
        <v>48</v>
      </c>
      <c r="L5" s="12" t="s">
        <v>49</v>
      </c>
      <c r="M5" s="12" t="s">
        <v>50</v>
      </c>
      <c r="N5" s="12" t="s">
        <v>51</v>
      </c>
      <c r="O5" s="12" t="s">
        <v>52</v>
      </c>
      <c r="P5" s="12" t="s">
        <v>53</v>
      </c>
      <c r="Q5" s="12" t="s">
        <v>54</v>
      </c>
      <c r="R5" s="12" t="s">
        <v>55</v>
      </c>
      <c r="S5" s="12" t="s">
        <v>56</v>
      </c>
      <c r="T5" s="12" t="s">
        <v>57</v>
      </c>
      <c r="U5" s="12" t="s">
        <v>80</v>
      </c>
      <c r="V5" s="12" t="s">
        <v>81</v>
      </c>
      <c r="W5" s="12" t="s">
        <v>82</v>
      </c>
      <c r="X5" s="12" t="s">
        <v>83</v>
      </c>
      <c r="Y5" s="12" t="s">
        <v>84</v>
      </c>
      <c r="Z5" s="12" t="s">
        <v>90</v>
      </c>
      <c r="AA5" s="12" t="s">
        <v>91</v>
      </c>
      <c r="AB5" s="12" t="s">
        <v>92</v>
      </c>
      <c r="AC5" s="12" t="s">
        <v>93</v>
      </c>
      <c r="AD5" s="12" t="s">
        <v>94</v>
      </c>
      <c r="AE5" s="12" t="s">
        <v>95</v>
      </c>
      <c r="AF5" s="12" t="s">
        <v>96</v>
      </c>
      <c r="AG5" s="12" t="s">
        <v>97</v>
      </c>
      <c r="AH5" s="12" t="s">
        <v>98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108</v>
      </c>
      <c r="AP5" s="12" t="s">
        <v>110</v>
      </c>
      <c r="AQ5" s="12" t="s">
        <v>111</v>
      </c>
      <c r="AT5" s="21" t="s">
        <v>35</v>
      </c>
      <c r="AU5" s="12" t="s">
        <v>112</v>
      </c>
      <c r="AV5" s="12" t="s">
        <v>32</v>
      </c>
      <c r="AW5" s="19">
        <f>F7-AW6</f>
        <v>0</v>
      </c>
      <c r="AX5" s="20" t="s">
        <v>155</v>
      </c>
      <c r="BB5" s="19"/>
    </row>
    <row r="6" spans="1:54" s="12" customFormat="1" x14ac:dyDescent="0.3">
      <c r="E6" s="20"/>
      <c r="G6" s="26" t="s">
        <v>44</v>
      </c>
      <c r="H6" s="26" t="s">
        <v>165</v>
      </c>
      <c r="I6" s="26" t="s">
        <v>58</v>
      </c>
      <c r="J6" s="26" t="s">
        <v>59</v>
      </c>
      <c r="K6" s="26" t="s">
        <v>60</v>
      </c>
      <c r="L6" s="26" t="s">
        <v>61</v>
      </c>
      <c r="M6" s="26" t="s">
        <v>62</v>
      </c>
      <c r="N6" s="26" t="s">
        <v>63</v>
      </c>
      <c r="O6" s="26" t="s">
        <v>64</v>
      </c>
      <c r="P6" s="26" t="s">
        <v>65</v>
      </c>
      <c r="Q6" s="26" t="s">
        <v>66</v>
      </c>
      <c r="R6" s="26" t="s">
        <v>67</v>
      </c>
      <c r="S6" s="26" t="s">
        <v>17</v>
      </c>
      <c r="T6" s="26" t="s">
        <v>68</v>
      </c>
      <c r="U6" s="26" t="s">
        <v>85</v>
      </c>
      <c r="V6" s="26" t="s">
        <v>86</v>
      </c>
      <c r="W6" s="26" t="s">
        <v>87</v>
      </c>
      <c r="X6" s="26" t="s">
        <v>88</v>
      </c>
      <c r="Y6" s="26" t="s">
        <v>89</v>
      </c>
      <c r="Z6" s="26" t="s">
        <v>99</v>
      </c>
      <c r="AA6" s="26" t="s">
        <v>100</v>
      </c>
      <c r="AB6" s="26" t="s">
        <v>101</v>
      </c>
      <c r="AC6" s="26" t="s">
        <v>152</v>
      </c>
      <c r="AD6" s="26" t="s">
        <v>107</v>
      </c>
      <c r="AE6" s="26" t="s">
        <v>103</v>
      </c>
      <c r="AF6" s="26" t="s">
        <v>104</v>
      </c>
      <c r="AG6" s="26" t="s">
        <v>105</v>
      </c>
      <c r="AH6" s="26" t="s">
        <v>106</v>
      </c>
      <c r="AI6" s="26" t="s">
        <v>75</v>
      </c>
      <c r="AJ6" s="26" t="s">
        <v>76</v>
      </c>
      <c r="AK6" s="26" t="s">
        <v>77</v>
      </c>
      <c r="AL6" s="26" t="s">
        <v>78</v>
      </c>
      <c r="AM6" s="26" t="s">
        <v>79</v>
      </c>
      <c r="AN6" s="26" t="s">
        <v>151</v>
      </c>
      <c r="AO6" s="26" t="s">
        <v>198</v>
      </c>
      <c r="AP6" s="26" t="s">
        <v>126</v>
      </c>
      <c r="AQ6" s="26" t="s">
        <v>23</v>
      </c>
      <c r="AR6" s="26" t="s">
        <v>27</v>
      </c>
      <c r="AS6" s="26"/>
      <c r="AT6" s="26"/>
      <c r="AU6" s="26"/>
      <c r="AV6" s="26"/>
      <c r="AW6" s="46">
        <f>SUM(G7:AV7)</f>
        <v>59643.639999999992</v>
      </c>
      <c r="AX6" s="132">
        <f>AV7-AX7</f>
        <v>0</v>
      </c>
      <c r="AY6" s="19"/>
    </row>
    <row r="7" spans="1:54" x14ac:dyDescent="0.3">
      <c r="A7" s="24"/>
      <c r="F7" s="103">
        <f>SUM(F8:F986)</f>
        <v>59643.640000000007</v>
      </c>
      <c r="G7" s="17">
        <f t="shared" ref="G7:AU7" si="0">SUM(G8:G992)</f>
        <v>13622.879999999996</v>
      </c>
      <c r="H7" s="17">
        <f t="shared" si="0"/>
        <v>671.62</v>
      </c>
      <c r="I7" s="17">
        <f t="shared" si="0"/>
        <v>644.47</v>
      </c>
      <c r="J7" s="17">
        <f t="shared" si="0"/>
        <v>0</v>
      </c>
      <c r="K7" s="17">
        <f t="shared" si="0"/>
        <v>23.32</v>
      </c>
      <c r="L7" s="17">
        <f t="shared" si="0"/>
        <v>550</v>
      </c>
      <c r="M7" s="17">
        <f t="shared" si="0"/>
        <v>2575.91</v>
      </c>
      <c r="N7" s="17">
        <f t="shared" si="0"/>
        <v>129.60000000000002</v>
      </c>
      <c r="O7" s="17">
        <f t="shared" si="0"/>
        <v>2264</v>
      </c>
      <c r="P7" s="17">
        <f t="shared" si="0"/>
        <v>0</v>
      </c>
      <c r="Q7" s="17">
        <f t="shared" si="0"/>
        <v>22.5</v>
      </c>
      <c r="R7" s="17">
        <f t="shared" si="0"/>
        <v>80</v>
      </c>
      <c r="S7" s="17">
        <f t="shared" si="0"/>
        <v>0</v>
      </c>
      <c r="T7" s="17">
        <f t="shared" si="0"/>
        <v>7797.6399999999994</v>
      </c>
      <c r="U7" s="17">
        <f t="shared" si="0"/>
        <v>919</v>
      </c>
      <c r="V7" s="17">
        <f t="shared" si="0"/>
        <v>36</v>
      </c>
      <c r="W7" s="17">
        <f t="shared" si="0"/>
        <v>0</v>
      </c>
      <c r="X7" s="17">
        <f t="shared" si="0"/>
        <v>28</v>
      </c>
      <c r="Y7" s="17">
        <f t="shared" si="0"/>
        <v>0</v>
      </c>
      <c r="Z7" s="17">
        <f t="shared" si="0"/>
        <v>1921</v>
      </c>
      <c r="AA7" s="17">
        <f t="shared" si="0"/>
        <v>7601</v>
      </c>
      <c r="AB7" s="17">
        <f t="shared" si="0"/>
        <v>0</v>
      </c>
      <c r="AC7" s="17">
        <f t="shared" si="0"/>
        <v>83.1</v>
      </c>
      <c r="AD7" s="17">
        <f t="shared" si="0"/>
        <v>0</v>
      </c>
      <c r="AE7" s="17">
        <f t="shared" si="0"/>
        <v>1843.4200000000003</v>
      </c>
      <c r="AF7" s="17">
        <f t="shared" si="0"/>
        <v>2291.5</v>
      </c>
      <c r="AG7" s="17">
        <f t="shared" si="0"/>
        <v>320</v>
      </c>
      <c r="AH7" s="17">
        <f t="shared" si="0"/>
        <v>3878</v>
      </c>
      <c r="AI7" s="17">
        <f t="shared" si="0"/>
        <v>0</v>
      </c>
      <c r="AJ7" s="17">
        <f t="shared" si="0"/>
        <v>0</v>
      </c>
      <c r="AK7" s="17">
        <f t="shared" si="0"/>
        <v>0</v>
      </c>
      <c r="AL7" s="17">
        <f t="shared" si="0"/>
        <v>0</v>
      </c>
      <c r="AM7" s="17">
        <f t="shared" si="0"/>
        <v>0</v>
      </c>
      <c r="AN7" s="17">
        <f t="shared" si="0"/>
        <v>171</v>
      </c>
      <c r="AO7" s="17">
        <f t="shared" si="0"/>
        <v>0</v>
      </c>
      <c r="AP7" s="17">
        <f t="shared" si="0"/>
        <v>3028.64</v>
      </c>
      <c r="AQ7" s="17">
        <f t="shared" si="0"/>
        <v>4207.0399999999991</v>
      </c>
      <c r="AR7" s="17">
        <f t="shared" si="0"/>
        <v>2779</v>
      </c>
      <c r="AS7" s="17">
        <f t="shared" si="0"/>
        <v>0</v>
      </c>
      <c r="AT7" s="17">
        <f t="shared" si="0"/>
        <v>0</v>
      </c>
      <c r="AU7" s="17">
        <f t="shared" si="0"/>
        <v>0</v>
      </c>
      <c r="AV7" s="17">
        <f>SUM(AV8:AV1011)</f>
        <v>2154.9999999999995</v>
      </c>
      <c r="AW7" s="5">
        <f>SUM(AW8:AW2380)</f>
        <v>0</v>
      </c>
      <c r="AX7" s="5">
        <f>SUM(AX8:AX1011)</f>
        <v>2155</v>
      </c>
      <c r="AY7" s="44"/>
    </row>
    <row r="8" spans="1:54" x14ac:dyDescent="0.3">
      <c r="A8" s="23">
        <v>44670</v>
      </c>
      <c r="B8" s="3" t="s">
        <v>222</v>
      </c>
      <c r="C8" s="3" t="s">
        <v>252</v>
      </c>
      <c r="D8" s="3" t="s">
        <v>23</v>
      </c>
      <c r="E8" s="24" t="s">
        <v>163</v>
      </c>
      <c r="F8" s="5">
        <v>24.27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>
        <v>24.27</v>
      </c>
      <c r="AR8" s="5"/>
      <c r="AS8" s="5"/>
      <c r="AT8" s="5"/>
      <c r="AU8" s="5"/>
      <c r="AV8" s="5"/>
      <c r="AW8" s="5">
        <f t="shared" ref="AW8:AW13" si="1">F8-G8-H8-I8-J8-K8-L8-M8-N8-O8-P8-Q8-R8-S8-T8-U8-V8-W8-X8-Y8-Z8-AA8-AB8-AC8-AD8-AE8-AF8-AG8-AH8-AI8-AJ8-AK8-AL8-AM8-AN8-AO8-AP8-AQ8-AR8-AS8-AT8-AU8-AV8</f>
        <v>0</v>
      </c>
    </row>
    <row r="9" spans="1:54" x14ac:dyDescent="0.3">
      <c r="A9" s="23">
        <v>44672</v>
      </c>
      <c r="B9" s="3" t="s">
        <v>246</v>
      </c>
      <c r="C9" s="3" t="s">
        <v>245</v>
      </c>
      <c r="D9" s="3" t="s">
        <v>23</v>
      </c>
      <c r="E9" s="24" t="s">
        <v>247</v>
      </c>
      <c r="F9" s="5">
        <v>5</v>
      </c>
      <c r="G9" s="5"/>
      <c r="H9" s="5"/>
      <c r="I9" s="5"/>
      <c r="J9" s="5"/>
      <c r="K9" s="5"/>
      <c r="L9" s="5"/>
      <c r="M9" s="5"/>
      <c r="N9" s="5">
        <v>5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>
        <f t="shared" si="1"/>
        <v>0</v>
      </c>
      <c r="AY9" s="5"/>
    </row>
    <row r="10" spans="1:54" x14ac:dyDescent="0.3">
      <c r="A10" s="23">
        <v>44692</v>
      </c>
      <c r="B10" s="3" t="s">
        <v>234</v>
      </c>
      <c r="C10" s="3" t="s">
        <v>129</v>
      </c>
      <c r="D10" s="3" t="s">
        <v>23</v>
      </c>
      <c r="E10" s="24" t="s">
        <v>180</v>
      </c>
      <c r="F10" s="5">
        <v>444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>
        <v>444</v>
      </c>
      <c r="AR10" s="5"/>
      <c r="AS10" s="5"/>
      <c r="AT10" s="5"/>
      <c r="AU10" s="5"/>
      <c r="AV10" s="5"/>
      <c r="AW10" s="5">
        <f t="shared" si="1"/>
        <v>0</v>
      </c>
      <c r="AX10" s="5"/>
      <c r="AY10" s="5"/>
    </row>
    <row r="11" spans="1:54" x14ac:dyDescent="0.3">
      <c r="A11" s="23">
        <v>44702</v>
      </c>
      <c r="B11" s="3" t="s">
        <v>246</v>
      </c>
      <c r="C11" s="3" t="s">
        <v>245</v>
      </c>
      <c r="D11" s="3" t="s">
        <v>23</v>
      </c>
      <c r="E11" s="24" t="s">
        <v>247</v>
      </c>
      <c r="F11" s="5">
        <v>5</v>
      </c>
      <c r="G11" s="5"/>
      <c r="H11" s="5"/>
      <c r="I11" s="5"/>
      <c r="J11" s="5"/>
      <c r="K11" s="5"/>
      <c r="L11" s="5"/>
      <c r="M11" s="5"/>
      <c r="N11" s="5">
        <v>5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>
        <f t="shared" si="1"/>
        <v>0</v>
      </c>
      <c r="AY11" s="5"/>
    </row>
    <row r="12" spans="1:54" x14ac:dyDescent="0.3">
      <c r="A12" s="23">
        <v>44725</v>
      </c>
      <c r="B12" s="3" t="s">
        <v>234</v>
      </c>
      <c r="C12" s="3" t="s">
        <v>129</v>
      </c>
      <c r="D12" s="3" t="s">
        <v>23</v>
      </c>
      <c r="E12" s="24" t="s">
        <v>304</v>
      </c>
      <c r="F12" s="5">
        <v>537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>
        <v>537</v>
      </c>
      <c r="AR12" s="5"/>
      <c r="AS12" s="5"/>
      <c r="AT12" s="5"/>
      <c r="AU12" s="5"/>
      <c r="AV12" s="5"/>
      <c r="AW12" s="5">
        <f t="shared" si="1"/>
        <v>0</v>
      </c>
      <c r="AX12" s="5"/>
      <c r="AY12" s="5"/>
    </row>
    <row r="13" spans="1:54" x14ac:dyDescent="0.3">
      <c r="A13" s="23">
        <v>44733</v>
      </c>
      <c r="B13" s="3" t="s">
        <v>246</v>
      </c>
      <c r="C13" s="3" t="s">
        <v>245</v>
      </c>
      <c r="D13" s="3" t="s">
        <v>23</v>
      </c>
      <c r="E13" s="24" t="s">
        <v>247</v>
      </c>
      <c r="F13" s="5">
        <v>5</v>
      </c>
      <c r="G13" s="5"/>
      <c r="H13" s="5"/>
      <c r="I13" s="5"/>
      <c r="J13" s="5"/>
      <c r="K13" s="5"/>
      <c r="L13" s="5"/>
      <c r="M13" s="5"/>
      <c r="N13" s="5">
        <v>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>
        <f t="shared" si="1"/>
        <v>0</v>
      </c>
      <c r="AX13" s="5"/>
      <c r="AY13" s="5"/>
    </row>
    <row r="14" spans="1:54" s="101" customFormat="1" x14ac:dyDescent="0.3">
      <c r="A14" s="104">
        <v>44740</v>
      </c>
      <c r="B14" s="101" t="s">
        <v>268</v>
      </c>
      <c r="C14" s="101" t="s">
        <v>269</v>
      </c>
      <c r="D14" s="101" t="s">
        <v>23</v>
      </c>
      <c r="E14" s="135" t="s">
        <v>305</v>
      </c>
      <c r="F14" s="79">
        <v>8.91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>
        <v>8.91</v>
      </c>
      <c r="AR14" s="79"/>
      <c r="AS14" s="79"/>
      <c r="AT14" s="79"/>
      <c r="AU14" s="79"/>
      <c r="AV14" s="79"/>
      <c r="AW14" s="79">
        <f t="shared" ref="AW14:AW61" si="2">F14-G14-H14-I14-J14-K14-L14-M14-N14-O14-P14-Q14-R14-S14-T14-U14-V14-W14-X14-Y14-Z14-AA14-AB14-AC14-AD14-AE14-AF14-AG14-AH14-AI14-AJ14-AK14-AL14-AM14-AN14-AO14-AP14-AQ14-AR14-AS14-AT14-AU14-AV14</f>
        <v>0</v>
      </c>
      <c r="AX14" s="79">
        <f>SUM(AV8:AV14)</f>
        <v>0</v>
      </c>
      <c r="AY14" s="79"/>
    </row>
    <row r="15" spans="1:54" x14ac:dyDescent="0.3">
      <c r="A15" s="16">
        <v>44746</v>
      </c>
      <c r="B15" s="3" t="s">
        <v>234</v>
      </c>
      <c r="C15" s="3" t="s">
        <v>129</v>
      </c>
      <c r="D15" s="3" t="s">
        <v>23</v>
      </c>
      <c r="E15" s="24" t="s">
        <v>306</v>
      </c>
      <c r="F15" s="5">
        <v>505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>
        <v>505</v>
      </c>
      <c r="AR15" s="5"/>
      <c r="AS15" s="5"/>
      <c r="AT15" s="5"/>
      <c r="AU15" s="5"/>
      <c r="AV15" s="5"/>
      <c r="AW15" s="5">
        <f t="shared" si="2"/>
        <v>0</v>
      </c>
      <c r="AY15" s="5"/>
    </row>
    <row r="16" spans="1:54" x14ac:dyDescent="0.3">
      <c r="A16" s="16">
        <v>44757</v>
      </c>
      <c r="B16" s="3" t="s">
        <v>222</v>
      </c>
      <c r="C16" s="3" t="s">
        <v>252</v>
      </c>
      <c r="D16" s="3" t="s">
        <v>23</v>
      </c>
      <c r="E16" s="24" t="s">
        <v>307</v>
      </c>
      <c r="F16" s="5">
        <v>1.43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>
        <v>1.43</v>
      </c>
      <c r="AR16" s="5"/>
      <c r="AS16" s="5"/>
      <c r="AT16" s="5"/>
      <c r="AU16" s="5"/>
      <c r="AV16" s="5"/>
      <c r="AW16" s="5">
        <f t="shared" si="2"/>
        <v>0</v>
      </c>
      <c r="AY16" s="5"/>
    </row>
    <row r="17" spans="1:51" x14ac:dyDescent="0.3">
      <c r="A17" s="16">
        <v>44763</v>
      </c>
      <c r="B17" s="3" t="s">
        <v>246</v>
      </c>
      <c r="C17" s="3" t="s">
        <v>245</v>
      </c>
      <c r="D17" s="3" t="s">
        <v>23</v>
      </c>
      <c r="E17" s="24" t="s">
        <v>247</v>
      </c>
      <c r="F17" s="5">
        <v>5.8</v>
      </c>
      <c r="G17" s="5"/>
      <c r="H17" s="5"/>
      <c r="I17" s="5"/>
      <c r="J17" s="5"/>
      <c r="K17" s="5"/>
      <c r="L17" s="5"/>
      <c r="M17" s="5"/>
      <c r="N17" s="5">
        <v>5.8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>
        <f t="shared" si="2"/>
        <v>0</v>
      </c>
      <c r="AY17" s="5"/>
    </row>
    <row r="18" spans="1:51" x14ac:dyDescent="0.3">
      <c r="A18" s="16">
        <v>44773</v>
      </c>
      <c r="B18" s="3" t="s">
        <v>234</v>
      </c>
      <c r="C18" s="3" t="s">
        <v>129</v>
      </c>
      <c r="D18" s="3" t="s">
        <v>23</v>
      </c>
      <c r="E18" s="24" t="s">
        <v>308</v>
      </c>
      <c r="F18" s="5">
        <v>605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>
        <v>605</v>
      </c>
      <c r="AR18" s="5"/>
      <c r="AS18" s="5"/>
      <c r="AT18" s="5"/>
      <c r="AU18" s="5"/>
      <c r="AV18" s="5"/>
      <c r="AW18" s="5">
        <f t="shared" si="2"/>
        <v>0</v>
      </c>
      <c r="AX18" s="5"/>
      <c r="AY18" s="5"/>
    </row>
    <row r="19" spans="1:51" x14ac:dyDescent="0.3">
      <c r="A19" s="16">
        <v>44794</v>
      </c>
      <c r="B19" s="3" t="s">
        <v>246</v>
      </c>
      <c r="C19" s="3" t="s">
        <v>245</v>
      </c>
      <c r="D19" s="3" t="s">
        <v>23</v>
      </c>
      <c r="E19" s="24" t="s">
        <v>247</v>
      </c>
      <c r="F19" s="5">
        <v>5</v>
      </c>
      <c r="G19" s="5"/>
      <c r="H19" s="5"/>
      <c r="I19" s="5"/>
      <c r="J19" s="5"/>
      <c r="K19" s="5"/>
      <c r="L19" s="5"/>
      <c r="M19" s="5"/>
      <c r="N19" s="5">
        <v>5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>
        <f t="shared" si="2"/>
        <v>0</v>
      </c>
      <c r="AY19" s="5"/>
    </row>
    <row r="20" spans="1:51" x14ac:dyDescent="0.3">
      <c r="A20" s="16">
        <v>44787</v>
      </c>
      <c r="B20" s="3" t="s">
        <v>310</v>
      </c>
      <c r="C20" s="3" t="s">
        <v>311</v>
      </c>
      <c r="D20" s="3" t="s">
        <v>23</v>
      </c>
      <c r="E20" s="24" t="s">
        <v>312</v>
      </c>
      <c r="F20" s="5">
        <v>446.4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>
        <v>372</v>
      </c>
      <c r="AR20" s="5"/>
      <c r="AS20" s="5"/>
      <c r="AT20" s="5"/>
      <c r="AU20" s="5"/>
      <c r="AV20" s="5">
        <v>74.400000000000006</v>
      </c>
      <c r="AW20" s="5">
        <f t="shared" si="2"/>
        <v>0</v>
      </c>
      <c r="AY20" s="5"/>
    </row>
    <row r="21" spans="1:51" x14ac:dyDescent="0.3">
      <c r="A21" s="16">
        <v>44818</v>
      </c>
      <c r="B21" s="3" t="s">
        <v>234</v>
      </c>
      <c r="C21" s="3" t="s">
        <v>129</v>
      </c>
      <c r="D21" s="3" t="s">
        <v>23</v>
      </c>
      <c r="E21" s="24" t="s">
        <v>313</v>
      </c>
      <c r="F21" s="5">
        <v>459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>
        <v>459</v>
      </c>
      <c r="AR21" s="5"/>
      <c r="AS21" s="5"/>
      <c r="AT21" s="5"/>
      <c r="AU21" s="5"/>
      <c r="AV21" s="5"/>
      <c r="AW21" s="5">
        <f t="shared" si="2"/>
        <v>0</v>
      </c>
      <c r="AX21" s="5"/>
      <c r="AY21" s="5"/>
    </row>
    <row r="22" spans="1:51" x14ac:dyDescent="0.3">
      <c r="A22" s="16">
        <v>44825</v>
      </c>
      <c r="B22" s="3" t="s">
        <v>246</v>
      </c>
      <c r="C22" s="3" t="s">
        <v>245</v>
      </c>
      <c r="D22" s="3" t="s">
        <v>23</v>
      </c>
      <c r="E22" s="24" t="s">
        <v>247</v>
      </c>
      <c r="F22" s="5">
        <v>5</v>
      </c>
      <c r="G22" s="5"/>
      <c r="H22" s="5"/>
      <c r="I22" s="5"/>
      <c r="J22" s="5"/>
      <c r="K22" s="5"/>
      <c r="L22" s="5"/>
      <c r="M22" s="5"/>
      <c r="N22" s="5">
        <v>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>
        <f t="shared" si="2"/>
        <v>0</v>
      </c>
      <c r="AX22" s="5"/>
      <c r="AY22" s="5"/>
    </row>
    <row r="23" spans="1:51" s="101" customFormat="1" x14ac:dyDescent="0.3">
      <c r="A23" s="104">
        <v>44832</v>
      </c>
      <c r="B23" s="101" t="s">
        <v>268</v>
      </c>
      <c r="C23" s="101" t="s">
        <v>269</v>
      </c>
      <c r="D23" s="101" t="s">
        <v>23</v>
      </c>
      <c r="E23" s="135" t="s">
        <v>314</v>
      </c>
      <c r="F23" s="79">
        <v>9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>
        <v>9</v>
      </c>
      <c r="AR23" s="79"/>
      <c r="AS23" s="79"/>
      <c r="AT23" s="79"/>
      <c r="AU23" s="79"/>
      <c r="AV23" s="79"/>
      <c r="AW23" s="79">
        <f t="shared" si="2"/>
        <v>0</v>
      </c>
      <c r="AX23" s="79">
        <f>SUM(AV15:AV23)</f>
        <v>74.400000000000006</v>
      </c>
      <c r="AY23" s="79"/>
    </row>
    <row r="24" spans="1:51" x14ac:dyDescent="0.3">
      <c r="A24" s="16">
        <v>44839</v>
      </c>
      <c r="B24" s="3" t="s">
        <v>234</v>
      </c>
      <c r="C24" s="3" t="s">
        <v>129</v>
      </c>
      <c r="D24" s="3" t="s">
        <v>23</v>
      </c>
      <c r="E24" s="24" t="s">
        <v>337</v>
      </c>
      <c r="F24" s="5">
        <v>507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>
        <v>507</v>
      </c>
      <c r="AR24" s="5"/>
      <c r="AS24" s="5"/>
      <c r="AT24" s="5"/>
      <c r="AU24" s="5"/>
      <c r="AV24" s="5"/>
      <c r="AW24" s="5">
        <f t="shared" si="2"/>
        <v>0</v>
      </c>
      <c r="AX24" s="5"/>
      <c r="AY24" s="5"/>
    </row>
    <row r="25" spans="1:51" x14ac:dyDescent="0.3">
      <c r="A25" s="16">
        <v>44848</v>
      </c>
      <c r="B25" s="3" t="s">
        <v>222</v>
      </c>
      <c r="C25" s="3" t="s">
        <v>338</v>
      </c>
      <c r="D25" s="3" t="s">
        <v>23</v>
      </c>
      <c r="E25" s="24" t="s">
        <v>339</v>
      </c>
      <c r="F25" s="5">
        <v>25.7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>
        <v>25.7</v>
      </c>
      <c r="AR25" s="5"/>
      <c r="AS25" s="5"/>
      <c r="AT25" s="5"/>
      <c r="AU25" s="5"/>
      <c r="AV25" s="5"/>
      <c r="AW25" s="5">
        <f t="shared" si="2"/>
        <v>0</v>
      </c>
      <c r="AX25" s="5"/>
      <c r="AY25" s="5"/>
    </row>
    <row r="26" spans="1:51" x14ac:dyDescent="0.3">
      <c r="A26" s="16">
        <v>44851</v>
      </c>
      <c r="B26" s="3" t="s">
        <v>222</v>
      </c>
      <c r="C26" s="3" t="s">
        <v>338</v>
      </c>
      <c r="D26" s="3" t="s">
        <v>23</v>
      </c>
      <c r="E26" s="24" t="s">
        <v>388</v>
      </c>
      <c r="F26" s="5">
        <v>25.7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>
        <v>25.7</v>
      </c>
      <c r="AR26" s="5"/>
      <c r="AS26" s="5"/>
      <c r="AT26" s="5"/>
      <c r="AU26" s="5"/>
      <c r="AV26" s="5"/>
      <c r="AW26" s="5">
        <f t="shared" si="2"/>
        <v>0</v>
      </c>
      <c r="AX26" s="5"/>
      <c r="AY26" s="5"/>
    </row>
    <row r="27" spans="1:51" x14ac:dyDescent="0.3">
      <c r="A27" s="16">
        <v>44855</v>
      </c>
      <c r="B27" s="3" t="s">
        <v>246</v>
      </c>
      <c r="C27" s="3" t="s">
        <v>245</v>
      </c>
      <c r="D27" s="3" t="s">
        <v>23</v>
      </c>
      <c r="E27" s="24" t="s">
        <v>247</v>
      </c>
      <c r="F27" s="5">
        <v>5.8</v>
      </c>
      <c r="G27" s="5"/>
      <c r="H27" s="5"/>
      <c r="I27" s="5"/>
      <c r="J27" s="5"/>
      <c r="K27" s="5"/>
      <c r="L27" s="5"/>
      <c r="M27" s="5"/>
      <c r="N27" s="5">
        <v>5.8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>
        <f t="shared" si="2"/>
        <v>0</v>
      </c>
      <c r="AX27" s="5"/>
      <c r="AY27" s="5"/>
    </row>
    <row r="28" spans="1:51" x14ac:dyDescent="0.3">
      <c r="A28" s="16">
        <v>44886</v>
      </c>
      <c r="B28" s="3" t="s">
        <v>246</v>
      </c>
      <c r="C28" s="3" t="s">
        <v>245</v>
      </c>
      <c r="D28" s="3" t="s">
        <v>23</v>
      </c>
      <c r="E28" s="24" t="s">
        <v>247</v>
      </c>
      <c r="F28" s="5">
        <v>5</v>
      </c>
      <c r="G28" s="5"/>
      <c r="H28" s="5"/>
      <c r="I28" s="5"/>
      <c r="J28" s="5"/>
      <c r="K28" s="5"/>
      <c r="L28" s="5"/>
      <c r="M28" s="5"/>
      <c r="N28" s="5">
        <v>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>
        <f t="shared" si="2"/>
        <v>0</v>
      </c>
      <c r="AX28" s="5"/>
      <c r="AY28" s="5"/>
    </row>
    <row r="29" spans="1:51" x14ac:dyDescent="0.3">
      <c r="A29" s="16">
        <v>44902</v>
      </c>
      <c r="B29" s="3" t="s">
        <v>234</v>
      </c>
      <c r="C29" s="3" t="s">
        <v>129</v>
      </c>
      <c r="D29" s="3" t="s">
        <v>23</v>
      </c>
      <c r="E29" s="24" t="s">
        <v>389</v>
      </c>
      <c r="F29" s="5">
        <v>176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>
        <v>176</v>
      </c>
      <c r="AR29" s="5"/>
      <c r="AS29" s="5"/>
      <c r="AT29" s="5"/>
      <c r="AU29" s="5"/>
      <c r="AV29" s="5"/>
      <c r="AW29" s="5">
        <f t="shared" si="2"/>
        <v>0</v>
      </c>
      <c r="AX29" s="5"/>
      <c r="AY29" s="5"/>
    </row>
    <row r="30" spans="1:51" x14ac:dyDescent="0.3">
      <c r="A30" s="146">
        <v>44907</v>
      </c>
      <c r="B30" s="143"/>
      <c r="C30" s="143" t="s">
        <v>387</v>
      </c>
      <c r="D30" s="143" t="s">
        <v>23</v>
      </c>
      <c r="E30" s="147"/>
      <c r="F30" s="145">
        <v>1384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>
        <v>1384</v>
      </c>
      <c r="AS30" s="5"/>
      <c r="AT30" s="5"/>
      <c r="AU30" s="5"/>
      <c r="AV30" s="5"/>
      <c r="AW30" s="5">
        <f t="shared" si="2"/>
        <v>0</v>
      </c>
      <c r="AX30" s="5"/>
      <c r="AY30" s="5"/>
    </row>
    <row r="31" spans="1:51" x14ac:dyDescent="0.3">
      <c r="A31" s="16">
        <v>44916</v>
      </c>
      <c r="B31" s="3" t="s">
        <v>246</v>
      </c>
      <c r="C31" s="3" t="s">
        <v>245</v>
      </c>
      <c r="D31" s="3" t="s">
        <v>23</v>
      </c>
      <c r="E31" s="24" t="s">
        <v>247</v>
      </c>
      <c r="F31" s="5">
        <v>5</v>
      </c>
      <c r="G31" s="5"/>
      <c r="H31" s="5"/>
      <c r="I31" s="5"/>
      <c r="J31" s="5"/>
      <c r="K31" s="5"/>
      <c r="L31" s="5"/>
      <c r="M31" s="5"/>
      <c r="N31" s="5">
        <v>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>
        <f t="shared" si="2"/>
        <v>0</v>
      </c>
      <c r="AX31" s="5"/>
      <c r="AY31" s="5"/>
    </row>
    <row r="32" spans="1:51" x14ac:dyDescent="0.3">
      <c r="A32" s="16">
        <v>44925</v>
      </c>
      <c r="B32" s="3" t="s">
        <v>390</v>
      </c>
      <c r="C32" s="3" t="s">
        <v>269</v>
      </c>
      <c r="D32" s="3" t="s">
        <v>23</v>
      </c>
      <c r="E32" s="24" t="s">
        <v>391</v>
      </c>
      <c r="F32" s="5">
        <v>10.46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>
        <v>10.46</v>
      </c>
      <c r="AR32" s="5"/>
      <c r="AS32" s="5"/>
      <c r="AT32" s="5"/>
      <c r="AU32" s="5"/>
      <c r="AV32" s="5"/>
      <c r="AW32" s="5">
        <f t="shared" si="2"/>
        <v>0</v>
      </c>
      <c r="AX32" s="5">
        <f>SUM(AV24:AV32)</f>
        <v>0</v>
      </c>
      <c r="AY32" s="5"/>
    </row>
    <row r="33" spans="1:51" x14ac:dyDescent="0.3">
      <c r="A33" s="16">
        <v>44942</v>
      </c>
      <c r="B33" s="3" t="s">
        <v>423</v>
      </c>
      <c r="C33" s="3" t="s">
        <v>423</v>
      </c>
      <c r="D33" s="3" t="s">
        <v>23</v>
      </c>
      <c r="E33" s="24" t="s">
        <v>247</v>
      </c>
      <c r="F33" s="5">
        <v>397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>
        <v>397</v>
      </c>
      <c r="AS33" s="5"/>
      <c r="AT33" s="5"/>
      <c r="AU33" s="5"/>
      <c r="AV33" s="5"/>
      <c r="AW33" s="5">
        <f t="shared" si="2"/>
        <v>0</v>
      </c>
      <c r="AX33" s="5"/>
      <c r="AY33" s="5"/>
    </row>
    <row r="34" spans="1:51" x14ac:dyDescent="0.3">
      <c r="A34" s="16">
        <v>44942</v>
      </c>
      <c r="B34" s="3" t="s">
        <v>423</v>
      </c>
      <c r="C34" s="3" t="s">
        <v>423</v>
      </c>
      <c r="D34" s="3" t="s">
        <v>23</v>
      </c>
      <c r="E34" s="24" t="s">
        <v>247</v>
      </c>
      <c r="F34" s="5">
        <v>397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>
        <v>397</v>
      </c>
      <c r="AS34" s="5"/>
      <c r="AT34" s="5"/>
      <c r="AU34" s="5"/>
      <c r="AV34" s="5"/>
      <c r="AW34" s="5">
        <f t="shared" si="2"/>
        <v>0</v>
      </c>
      <c r="AX34" s="5"/>
      <c r="AY34" s="5"/>
    </row>
    <row r="35" spans="1:51" x14ac:dyDescent="0.3">
      <c r="A35" s="16">
        <v>44942</v>
      </c>
      <c r="B35" s="3" t="s">
        <v>423</v>
      </c>
      <c r="C35" s="3" t="s">
        <v>423</v>
      </c>
      <c r="D35" s="3" t="s">
        <v>23</v>
      </c>
      <c r="E35" s="24" t="s">
        <v>247</v>
      </c>
      <c r="F35" s="5">
        <v>68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>
        <v>68</v>
      </c>
      <c r="AS35" s="5"/>
      <c r="AT35" s="5"/>
      <c r="AU35" s="5"/>
      <c r="AV35" s="5"/>
      <c r="AW35" s="5">
        <f t="shared" si="2"/>
        <v>0</v>
      </c>
      <c r="AX35" s="5"/>
      <c r="AY35" s="5"/>
    </row>
    <row r="36" spans="1:51" x14ac:dyDescent="0.3">
      <c r="A36" s="16">
        <v>44942</v>
      </c>
      <c r="B36" s="3" t="s">
        <v>423</v>
      </c>
      <c r="C36" s="3" t="s">
        <v>423</v>
      </c>
      <c r="D36" s="3" t="s">
        <v>23</v>
      </c>
      <c r="E36" s="24" t="s">
        <v>247</v>
      </c>
      <c r="F36" s="5">
        <v>68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>
        <v>68</v>
      </c>
      <c r="AS36" s="5"/>
      <c r="AT36" s="5"/>
      <c r="AU36" s="5"/>
      <c r="AV36" s="5"/>
      <c r="AW36" s="5">
        <f t="shared" si="2"/>
        <v>0</v>
      </c>
      <c r="AX36" s="5"/>
      <c r="AY36" s="5"/>
    </row>
    <row r="37" spans="1:51" x14ac:dyDescent="0.3">
      <c r="A37" s="16">
        <v>44947</v>
      </c>
      <c r="B37" s="3" t="s">
        <v>246</v>
      </c>
      <c r="C37" s="3" t="s">
        <v>245</v>
      </c>
      <c r="D37" s="3" t="s">
        <v>23</v>
      </c>
      <c r="E37" s="24" t="s">
        <v>247</v>
      </c>
      <c r="F37" s="5">
        <v>5</v>
      </c>
      <c r="G37" s="5"/>
      <c r="H37" s="5"/>
      <c r="I37" s="5"/>
      <c r="J37" s="5"/>
      <c r="K37" s="5"/>
      <c r="L37" s="5"/>
      <c r="M37" s="5"/>
      <c r="N37" s="5">
        <v>5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>
        <f t="shared" si="2"/>
        <v>0</v>
      </c>
      <c r="AX37" s="5"/>
      <c r="AY37" s="5"/>
    </row>
    <row r="38" spans="1:51" x14ac:dyDescent="0.3">
      <c r="A38" s="16">
        <v>44978</v>
      </c>
      <c r="B38" s="3" t="s">
        <v>246</v>
      </c>
      <c r="C38" s="3" t="s">
        <v>245</v>
      </c>
      <c r="D38" s="3" t="s">
        <v>23</v>
      </c>
      <c r="E38" s="24" t="s">
        <v>247</v>
      </c>
      <c r="F38" s="5">
        <v>7.4</v>
      </c>
      <c r="G38" s="5"/>
      <c r="H38" s="5"/>
      <c r="I38" s="5"/>
      <c r="J38" s="5"/>
      <c r="K38" s="5"/>
      <c r="L38" s="5"/>
      <c r="M38" s="5"/>
      <c r="N38" s="5">
        <v>7.4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>
        <f t="shared" si="2"/>
        <v>0</v>
      </c>
      <c r="AX38" s="5"/>
      <c r="AY38" s="5"/>
    </row>
    <row r="39" spans="1:51" x14ac:dyDescent="0.3">
      <c r="A39" s="16">
        <v>44991</v>
      </c>
      <c r="B39" s="3" t="s">
        <v>440</v>
      </c>
      <c r="C39" s="3" t="s">
        <v>441</v>
      </c>
      <c r="D39" s="3" t="s">
        <v>23</v>
      </c>
      <c r="E39" s="24" t="s">
        <v>442</v>
      </c>
      <c r="F39" s="5">
        <v>64.290000000000006</v>
      </c>
      <c r="G39" s="5"/>
      <c r="H39" s="5"/>
      <c r="I39" s="5">
        <v>64.290000000000006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>
        <f t="shared" si="2"/>
        <v>0</v>
      </c>
      <c r="AX39" s="5"/>
      <c r="AY39" s="5"/>
    </row>
    <row r="40" spans="1:51" x14ac:dyDescent="0.3">
      <c r="A40" s="16">
        <v>45006</v>
      </c>
      <c r="B40" s="3" t="s">
        <v>246</v>
      </c>
      <c r="C40" s="3" t="s">
        <v>245</v>
      </c>
      <c r="D40" s="3" t="s">
        <v>23</v>
      </c>
      <c r="E40" s="24" t="s">
        <v>247</v>
      </c>
      <c r="F40" s="5">
        <v>5</v>
      </c>
      <c r="G40" s="5"/>
      <c r="H40" s="5"/>
      <c r="I40" s="5"/>
      <c r="J40" s="5"/>
      <c r="K40" s="5"/>
      <c r="L40" s="5"/>
      <c r="M40" s="5"/>
      <c r="N40" s="5">
        <v>5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>
        <f t="shared" si="2"/>
        <v>0</v>
      </c>
      <c r="AX40" s="5"/>
      <c r="AY40" s="5"/>
    </row>
    <row r="41" spans="1:51" s="39" customFormat="1" ht="15" thickBot="1" x14ac:dyDescent="0.35">
      <c r="A41" s="151">
        <v>45012</v>
      </c>
      <c r="B41" s="39" t="s">
        <v>390</v>
      </c>
      <c r="C41" s="39" t="s">
        <v>269</v>
      </c>
      <c r="D41" s="39" t="s">
        <v>23</v>
      </c>
      <c r="E41" s="152" t="s">
        <v>443</v>
      </c>
      <c r="F41" s="40">
        <v>7.3</v>
      </c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>
        <v>7.3</v>
      </c>
      <c r="AR41" s="40"/>
      <c r="AS41" s="40"/>
      <c r="AT41" s="40"/>
      <c r="AU41" s="40"/>
      <c r="AV41" s="40"/>
      <c r="AW41" s="40">
        <f t="shared" si="2"/>
        <v>0</v>
      </c>
      <c r="AX41" s="40">
        <f>SUM(AV33:AV41)</f>
        <v>0</v>
      </c>
      <c r="AY41" s="40"/>
    </row>
    <row r="42" spans="1:51" x14ac:dyDescent="0.3">
      <c r="A42" s="16">
        <v>44657</v>
      </c>
      <c r="B42" s="3" t="s">
        <v>201</v>
      </c>
      <c r="C42" s="3" t="s">
        <v>44</v>
      </c>
      <c r="D42" s="3" t="s">
        <v>20</v>
      </c>
      <c r="E42" s="24" t="s">
        <v>236</v>
      </c>
      <c r="F42" s="5">
        <v>732.13</v>
      </c>
      <c r="G42" s="5">
        <v>732.13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>
        <f t="shared" si="2"/>
        <v>0</v>
      </c>
      <c r="AY42" s="5"/>
    </row>
    <row r="43" spans="1:51" x14ac:dyDescent="0.3">
      <c r="A43" s="16">
        <v>44672</v>
      </c>
      <c r="B43" s="3" t="s">
        <v>31</v>
      </c>
      <c r="C43" s="3" t="s">
        <v>255</v>
      </c>
      <c r="D43" s="3" t="s">
        <v>20</v>
      </c>
      <c r="E43" s="24">
        <v>1</v>
      </c>
      <c r="F43" s="5">
        <v>22.08</v>
      </c>
      <c r="G43" s="5"/>
      <c r="H43" s="5">
        <v>18.399999999999999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>
        <v>3.68</v>
      </c>
      <c r="AW43" s="5">
        <f t="shared" si="2"/>
        <v>0</v>
      </c>
      <c r="AY43" s="5"/>
    </row>
    <row r="44" spans="1:51" x14ac:dyDescent="0.3">
      <c r="A44" s="16">
        <v>44672</v>
      </c>
      <c r="B44" s="3" t="s">
        <v>246</v>
      </c>
      <c r="C44" s="3" t="s">
        <v>245</v>
      </c>
      <c r="D44" s="3" t="s">
        <v>20</v>
      </c>
      <c r="E44" s="24" t="s">
        <v>247</v>
      </c>
      <c r="F44" s="5">
        <v>5.8</v>
      </c>
      <c r="G44" s="5"/>
      <c r="H44" s="5"/>
      <c r="I44" s="5"/>
      <c r="J44" s="5"/>
      <c r="K44" s="5"/>
      <c r="L44" s="5"/>
      <c r="M44" s="5"/>
      <c r="N44" s="5">
        <v>5.8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>
        <f t="shared" si="2"/>
        <v>0</v>
      </c>
      <c r="AX44" s="5"/>
      <c r="AY44" s="5"/>
    </row>
    <row r="45" spans="1:51" x14ac:dyDescent="0.3">
      <c r="A45" s="16">
        <v>44684</v>
      </c>
      <c r="B45" s="3" t="s">
        <v>206</v>
      </c>
      <c r="C45" s="3" t="s">
        <v>257</v>
      </c>
      <c r="D45" s="3" t="s">
        <v>20</v>
      </c>
      <c r="E45" s="24">
        <v>2</v>
      </c>
      <c r="F45" s="5">
        <v>122.05</v>
      </c>
      <c r="G45" s="5"/>
      <c r="H45" s="5">
        <v>101.71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>
        <v>20.34</v>
      </c>
      <c r="AW45" s="5">
        <f t="shared" si="2"/>
        <v>0</v>
      </c>
      <c r="AY45" s="5"/>
    </row>
    <row r="46" spans="1:51" x14ac:dyDescent="0.3">
      <c r="A46" s="16">
        <v>44687</v>
      </c>
      <c r="B46" s="3" t="s">
        <v>201</v>
      </c>
      <c r="C46" s="3" t="s">
        <v>44</v>
      </c>
      <c r="D46" s="3" t="s">
        <v>20</v>
      </c>
      <c r="E46" s="24" t="s">
        <v>236</v>
      </c>
      <c r="F46" s="5">
        <v>732.13</v>
      </c>
      <c r="G46" s="5">
        <v>732.13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>
        <f t="shared" si="2"/>
        <v>0</v>
      </c>
      <c r="AX46" s="5"/>
      <c r="AY46" s="5"/>
    </row>
    <row r="47" spans="1:51" x14ac:dyDescent="0.3">
      <c r="A47" s="16">
        <v>44690</v>
      </c>
      <c r="B47" s="3" t="s">
        <v>258</v>
      </c>
      <c r="C47" s="3" t="s">
        <v>259</v>
      </c>
      <c r="D47" s="3" t="s">
        <v>20</v>
      </c>
      <c r="E47" s="24">
        <v>3</v>
      </c>
      <c r="F47" s="5">
        <v>150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>
        <v>125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>
        <v>25</v>
      </c>
      <c r="AW47" s="5">
        <f t="shared" si="2"/>
        <v>0</v>
      </c>
      <c r="AY47" s="5"/>
    </row>
    <row r="48" spans="1:51" x14ac:dyDescent="0.3">
      <c r="A48" s="16">
        <v>44690</v>
      </c>
      <c r="B48" s="3" t="s">
        <v>260</v>
      </c>
      <c r="C48" s="3" t="s">
        <v>129</v>
      </c>
      <c r="D48" s="3" t="s">
        <v>20</v>
      </c>
      <c r="E48" s="24">
        <v>4</v>
      </c>
      <c r="F48" s="5">
        <v>1144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v>1144</v>
      </c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>
        <f t="shared" si="2"/>
        <v>0</v>
      </c>
      <c r="AY48" s="5"/>
    </row>
    <row r="49" spans="1:51" x14ac:dyDescent="0.3">
      <c r="A49" s="16">
        <v>44690</v>
      </c>
      <c r="B49" s="3" t="s">
        <v>260</v>
      </c>
      <c r="C49" s="3" t="s">
        <v>129</v>
      </c>
      <c r="D49" s="3" t="s">
        <v>20</v>
      </c>
      <c r="E49" s="24">
        <v>5</v>
      </c>
      <c r="F49" s="5">
        <v>142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v>142</v>
      </c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>
        <f t="shared" si="2"/>
        <v>0</v>
      </c>
      <c r="AX49" s="5"/>
      <c r="AY49" s="5"/>
    </row>
    <row r="50" spans="1:51" x14ac:dyDescent="0.3">
      <c r="A50" s="16">
        <v>44690</v>
      </c>
      <c r="B50" s="3" t="s">
        <v>235</v>
      </c>
      <c r="C50" s="3" t="s">
        <v>261</v>
      </c>
      <c r="D50" s="3" t="s">
        <v>20</v>
      </c>
      <c r="E50" s="24">
        <v>6</v>
      </c>
      <c r="F50" s="5">
        <v>397.5</v>
      </c>
      <c r="G50" s="5"/>
      <c r="H50" s="5"/>
      <c r="I50" s="5"/>
      <c r="J50" s="5"/>
      <c r="K50" s="5"/>
      <c r="L50" s="5"/>
      <c r="M50" s="5"/>
      <c r="N50" s="5"/>
      <c r="O50" s="5">
        <v>397.5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>
        <f t="shared" si="2"/>
        <v>0</v>
      </c>
      <c r="AY50" s="5"/>
    </row>
    <row r="51" spans="1:51" x14ac:dyDescent="0.3">
      <c r="A51" s="16">
        <v>44690</v>
      </c>
      <c r="B51" s="3" t="s">
        <v>201</v>
      </c>
      <c r="C51" s="3" t="s">
        <v>262</v>
      </c>
      <c r="D51" s="3" t="s">
        <v>20</v>
      </c>
      <c r="E51" s="24" t="s">
        <v>236</v>
      </c>
      <c r="F51" s="5">
        <v>5.4</v>
      </c>
      <c r="G51" s="5">
        <v>5.4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>
        <f t="shared" si="2"/>
        <v>0</v>
      </c>
      <c r="AY51" s="5"/>
    </row>
    <row r="52" spans="1:51" x14ac:dyDescent="0.3">
      <c r="A52" s="16">
        <v>44690</v>
      </c>
      <c r="B52" s="3" t="s">
        <v>17</v>
      </c>
      <c r="C52" s="3" t="s">
        <v>138</v>
      </c>
      <c r="D52" s="3" t="s">
        <v>20</v>
      </c>
      <c r="E52" s="24" t="s">
        <v>236</v>
      </c>
      <c r="F52" s="5">
        <v>694.96</v>
      </c>
      <c r="G52" s="5">
        <v>694.96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>
        <f t="shared" si="2"/>
        <v>0</v>
      </c>
      <c r="AY52" s="5"/>
    </row>
    <row r="53" spans="1:51" x14ac:dyDescent="0.3">
      <c r="A53" s="16">
        <v>44690</v>
      </c>
      <c r="B53" s="3" t="s">
        <v>85</v>
      </c>
      <c r="C53" s="3" t="s">
        <v>209</v>
      </c>
      <c r="D53" s="3" t="s">
        <v>20</v>
      </c>
      <c r="E53" s="24">
        <v>7</v>
      </c>
      <c r="F53" s="5">
        <v>919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v>919</v>
      </c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>
        <f t="shared" si="2"/>
        <v>0</v>
      </c>
      <c r="AY53" s="5"/>
    </row>
    <row r="54" spans="1:51" x14ac:dyDescent="0.3">
      <c r="A54" s="16">
        <v>44690</v>
      </c>
      <c r="B54" s="3" t="s">
        <v>85</v>
      </c>
      <c r="C54" s="3" t="s">
        <v>66</v>
      </c>
      <c r="D54" s="3" t="s">
        <v>20</v>
      </c>
      <c r="E54" s="24">
        <v>8</v>
      </c>
      <c r="F54" s="5">
        <v>22.5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>
        <v>22.5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>
        <f t="shared" si="2"/>
        <v>0</v>
      </c>
      <c r="AY54" s="5"/>
    </row>
    <row r="55" spans="1:51" x14ac:dyDescent="0.3">
      <c r="A55" s="16">
        <v>44690</v>
      </c>
      <c r="B55" s="3" t="s">
        <v>263</v>
      </c>
      <c r="C55" s="3" t="s">
        <v>264</v>
      </c>
      <c r="D55" s="3" t="s">
        <v>20</v>
      </c>
      <c r="E55" s="24">
        <v>9</v>
      </c>
      <c r="F55" s="5">
        <v>27.98</v>
      </c>
      <c r="G55" s="5"/>
      <c r="H55" s="5"/>
      <c r="I55" s="5"/>
      <c r="J55" s="5"/>
      <c r="K55" s="5">
        <v>23.32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>
        <v>4.66</v>
      </c>
      <c r="AW55" s="5">
        <f t="shared" si="2"/>
        <v>0</v>
      </c>
      <c r="AY55" s="5"/>
    </row>
    <row r="56" spans="1:51" x14ac:dyDescent="0.3">
      <c r="A56" s="16">
        <v>44690</v>
      </c>
      <c r="B56" s="3" t="s">
        <v>201</v>
      </c>
      <c r="C56" s="3" t="s">
        <v>223</v>
      </c>
      <c r="D56" s="3" t="s">
        <v>20</v>
      </c>
      <c r="E56" s="24">
        <v>10</v>
      </c>
      <c r="F56" s="5">
        <v>6.13</v>
      </c>
      <c r="G56" s="5"/>
      <c r="H56" s="5"/>
      <c r="I56" s="5">
        <v>6.13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>
        <f t="shared" si="2"/>
        <v>0</v>
      </c>
      <c r="AY56" s="5"/>
    </row>
    <row r="57" spans="1:51" x14ac:dyDescent="0.3">
      <c r="A57" s="16">
        <v>44690</v>
      </c>
      <c r="B57" s="3" t="s">
        <v>222</v>
      </c>
      <c r="C57" s="3" t="s">
        <v>252</v>
      </c>
      <c r="D57" s="3" t="s">
        <v>20</v>
      </c>
      <c r="E57" s="24">
        <v>11</v>
      </c>
      <c r="F57" s="5">
        <v>24.27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>
        <v>24.27</v>
      </c>
      <c r="AR57" s="5"/>
      <c r="AS57" s="5"/>
      <c r="AT57" s="5"/>
      <c r="AU57" s="5"/>
      <c r="AV57" s="5"/>
      <c r="AW57" s="5">
        <f t="shared" si="2"/>
        <v>0</v>
      </c>
      <c r="AY57" s="5"/>
    </row>
    <row r="58" spans="1:51" x14ac:dyDescent="0.3">
      <c r="A58" s="16">
        <v>44701</v>
      </c>
      <c r="B58" s="3" t="s">
        <v>201</v>
      </c>
      <c r="C58" s="3" t="s">
        <v>223</v>
      </c>
      <c r="D58" s="3" t="s">
        <v>20</v>
      </c>
      <c r="E58" s="24">
        <v>12</v>
      </c>
      <c r="F58" s="5">
        <v>1.51</v>
      </c>
      <c r="G58" s="5"/>
      <c r="H58" s="5"/>
      <c r="I58" s="5">
        <v>1.51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>
        <f t="shared" si="2"/>
        <v>0</v>
      </c>
      <c r="AY58" s="5"/>
    </row>
    <row r="59" spans="1:51" x14ac:dyDescent="0.3">
      <c r="A59" s="16">
        <v>44702</v>
      </c>
      <c r="B59" s="3" t="s">
        <v>246</v>
      </c>
      <c r="C59" s="3" t="s">
        <v>245</v>
      </c>
      <c r="D59" s="3" t="s">
        <v>20</v>
      </c>
      <c r="E59" s="24">
        <v>13</v>
      </c>
      <c r="F59" s="5">
        <v>7.4</v>
      </c>
      <c r="G59" s="5"/>
      <c r="H59" s="5"/>
      <c r="I59" s="5"/>
      <c r="J59" s="5"/>
      <c r="K59" s="5"/>
      <c r="L59" s="5"/>
      <c r="M59" s="5"/>
      <c r="N59" s="5">
        <v>7.4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>
        <f t="shared" si="2"/>
        <v>0</v>
      </c>
      <c r="AY59" s="5"/>
    </row>
    <row r="60" spans="1:51" x14ac:dyDescent="0.3">
      <c r="A60" s="16">
        <v>44704</v>
      </c>
      <c r="B60" s="3" t="s">
        <v>31</v>
      </c>
      <c r="C60" s="3" t="s">
        <v>255</v>
      </c>
      <c r="D60" s="3" t="s">
        <v>20</v>
      </c>
      <c r="E60" s="24">
        <v>14</v>
      </c>
      <c r="F60" s="5">
        <v>22.08</v>
      </c>
      <c r="G60" s="5"/>
      <c r="H60" s="5">
        <v>18.399999999999999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>
        <v>3.68</v>
      </c>
      <c r="AW60" s="5">
        <f t="shared" si="2"/>
        <v>0</v>
      </c>
      <c r="AY60" s="5"/>
    </row>
    <row r="61" spans="1:51" x14ac:dyDescent="0.3">
      <c r="A61" s="16">
        <v>44711</v>
      </c>
      <c r="B61" s="3" t="s">
        <v>265</v>
      </c>
      <c r="C61" s="3" t="s">
        <v>160</v>
      </c>
      <c r="D61" s="3" t="s">
        <v>20</v>
      </c>
      <c r="E61" s="24">
        <v>15</v>
      </c>
      <c r="F61" s="5">
        <v>1245.5999999999999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>
        <v>1038</v>
      </c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>
        <v>207.6</v>
      </c>
      <c r="AW61" s="5">
        <f t="shared" si="2"/>
        <v>0</v>
      </c>
      <c r="AY61" s="5"/>
    </row>
    <row r="62" spans="1:51" x14ac:dyDescent="0.3">
      <c r="A62" s="16">
        <v>44712</v>
      </c>
      <c r="B62" s="3" t="s">
        <v>266</v>
      </c>
      <c r="C62" s="3" t="s">
        <v>267</v>
      </c>
      <c r="D62" s="3" t="s">
        <v>20</v>
      </c>
      <c r="E62" s="24">
        <v>16</v>
      </c>
      <c r="F62" s="5">
        <v>30</v>
      </c>
      <c r="G62" s="5"/>
      <c r="H62" s="5"/>
      <c r="I62" s="5">
        <v>30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>
        <f t="shared" ref="AW62:AW125" si="3">F62-G62-H62-I62-J62-K62-L62-M62-N62-O62-P62-Q62-R62-S62-T62-U62-V62-W62-X62-Y62-Z62-AA62-AB62-AC62-AD62-AE62-AF62-AG62-AH62-AI62-AJ62-AK62-AL62-AM62-AN62-AO62-AP62-AQ62-AR62-AS62-AT62-AU62-AV62</f>
        <v>0</v>
      </c>
      <c r="AY62" s="5"/>
    </row>
    <row r="63" spans="1:51" x14ac:dyDescent="0.3">
      <c r="A63" s="16">
        <v>44718</v>
      </c>
      <c r="B63" s="3" t="s">
        <v>201</v>
      </c>
      <c r="C63" s="3" t="s">
        <v>44</v>
      </c>
      <c r="D63" s="3" t="s">
        <v>20</v>
      </c>
      <c r="E63" s="24" t="s">
        <v>236</v>
      </c>
      <c r="F63" s="5">
        <v>732.13</v>
      </c>
      <c r="G63" s="5">
        <v>732.13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>
        <f t="shared" si="3"/>
        <v>0</v>
      </c>
      <c r="AY63" s="5"/>
    </row>
    <row r="64" spans="1:51" x14ac:dyDescent="0.3">
      <c r="A64" s="16">
        <v>44722</v>
      </c>
      <c r="B64" s="3" t="s">
        <v>273</v>
      </c>
      <c r="C64" s="3" t="s">
        <v>68</v>
      </c>
      <c r="D64" s="3" t="s">
        <v>20</v>
      </c>
      <c r="E64" s="24">
        <v>17</v>
      </c>
      <c r="F64" s="5">
        <v>2195.39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v>2195.39</v>
      </c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>
        <f t="shared" si="3"/>
        <v>0</v>
      </c>
      <c r="AY64" s="5"/>
    </row>
    <row r="65" spans="1:51" x14ac:dyDescent="0.3">
      <c r="A65" s="16">
        <v>44722</v>
      </c>
      <c r="B65" s="3" t="s">
        <v>274</v>
      </c>
      <c r="C65" s="3" t="s">
        <v>160</v>
      </c>
      <c r="D65" s="3" t="s">
        <v>20</v>
      </c>
      <c r="E65" s="24">
        <v>18</v>
      </c>
      <c r="F65" s="5">
        <v>2520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>
        <v>2100</v>
      </c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>
        <v>420</v>
      </c>
      <c r="AW65" s="5">
        <f t="shared" si="3"/>
        <v>0</v>
      </c>
      <c r="AY65" s="5"/>
    </row>
    <row r="66" spans="1:51" x14ac:dyDescent="0.3">
      <c r="A66" s="16">
        <v>44725</v>
      </c>
      <c r="B66" s="3" t="s">
        <v>260</v>
      </c>
      <c r="C66" s="3" t="s">
        <v>129</v>
      </c>
      <c r="D66" s="3" t="s">
        <v>20</v>
      </c>
      <c r="E66" s="24">
        <v>19</v>
      </c>
      <c r="F66" s="5">
        <v>1012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>
        <v>1012</v>
      </c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>
        <f t="shared" si="3"/>
        <v>0</v>
      </c>
      <c r="AY66" s="5"/>
    </row>
    <row r="67" spans="1:51" x14ac:dyDescent="0.3">
      <c r="A67" s="16">
        <v>44725</v>
      </c>
      <c r="B67" s="3" t="s">
        <v>260</v>
      </c>
      <c r="C67" s="3" t="s">
        <v>129</v>
      </c>
      <c r="D67" s="3" t="s">
        <v>20</v>
      </c>
      <c r="E67" s="24">
        <v>20</v>
      </c>
      <c r="F67" s="5">
        <v>142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v>142</v>
      </c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>
        <f t="shared" si="3"/>
        <v>0</v>
      </c>
      <c r="AY67" s="5"/>
    </row>
    <row r="68" spans="1:51" x14ac:dyDescent="0.3">
      <c r="A68" s="16">
        <v>44725</v>
      </c>
      <c r="B68" s="3" t="s">
        <v>275</v>
      </c>
      <c r="C68" s="3" t="s">
        <v>223</v>
      </c>
      <c r="D68" s="3" t="s">
        <v>20</v>
      </c>
      <c r="E68" s="24">
        <v>21</v>
      </c>
      <c r="F68" s="5">
        <v>5.84</v>
      </c>
      <c r="G68" s="5"/>
      <c r="H68" s="5"/>
      <c r="I68" s="5">
        <v>5.84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>
        <f t="shared" si="3"/>
        <v>0</v>
      </c>
      <c r="AY68" s="5"/>
    </row>
    <row r="69" spans="1:51" x14ac:dyDescent="0.3">
      <c r="A69" s="16">
        <v>44729</v>
      </c>
      <c r="B69" s="3" t="s">
        <v>265</v>
      </c>
      <c r="C69" s="3" t="s">
        <v>160</v>
      </c>
      <c r="D69" s="3" t="s">
        <v>20</v>
      </c>
      <c r="E69" s="24">
        <v>22</v>
      </c>
      <c r="F69" s="5">
        <v>715.2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>
        <v>596</v>
      </c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>
        <v>119.2</v>
      </c>
      <c r="AW69" s="5">
        <f t="shared" si="3"/>
        <v>0</v>
      </c>
      <c r="AX69" s="5"/>
      <c r="AY69" s="5"/>
    </row>
    <row r="70" spans="1:51" x14ac:dyDescent="0.3">
      <c r="A70" s="16">
        <v>44729</v>
      </c>
      <c r="B70" s="3" t="s">
        <v>222</v>
      </c>
      <c r="C70" s="3" t="s">
        <v>276</v>
      </c>
      <c r="D70" s="3" t="s">
        <v>20</v>
      </c>
      <c r="E70" s="38" t="s">
        <v>247</v>
      </c>
      <c r="F70" s="5">
        <v>117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>
        <v>117</v>
      </c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>
        <f t="shared" si="3"/>
        <v>0</v>
      </c>
      <c r="AY70" s="5"/>
    </row>
    <row r="71" spans="1:51" x14ac:dyDescent="0.3">
      <c r="A71" s="16">
        <v>44729</v>
      </c>
      <c r="B71" s="3" t="s">
        <v>277</v>
      </c>
      <c r="C71" s="3" t="s">
        <v>278</v>
      </c>
      <c r="D71" s="3" t="s">
        <v>20</v>
      </c>
      <c r="E71" s="24">
        <v>23</v>
      </c>
      <c r="F71" s="5">
        <v>125</v>
      </c>
      <c r="G71" s="5"/>
      <c r="H71" s="5"/>
      <c r="I71" s="5"/>
      <c r="J71" s="5"/>
      <c r="K71" s="5"/>
      <c r="L71" s="5">
        <v>125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>
        <f t="shared" si="3"/>
        <v>0</v>
      </c>
      <c r="AY71" s="5"/>
    </row>
    <row r="72" spans="1:51" x14ac:dyDescent="0.3">
      <c r="A72" s="16">
        <v>44732</v>
      </c>
      <c r="B72" s="3" t="s">
        <v>279</v>
      </c>
      <c r="C72" s="3" t="s">
        <v>280</v>
      </c>
      <c r="D72" s="3" t="s">
        <v>20</v>
      </c>
      <c r="E72" s="24">
        <v>24</v>
      </c>
      <c r="F72" s="5">
        <v>74.900000000000006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>
        <v>74.900000000000006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>
        <f t="shared" si="3"/>
        <v>0</v>
      </c>
      <c r="AY72" s="5"/>
    </row>
    <row r="73" spans="1:51" x14ac:dyDescent="0.3">
      <c r="A73" s="16">
        <v>44733</v>
      </c>
      <c r="B73" s="3" t="s">
        <v>246</v>
      </c>
      <c r="C73" s="3" t="s">
        <v>245</v>
      </c>
      <c r="D73" s="3" t="s">
        <v>20</v>
      </c>
      <c r="E73" s="38" t="s">
        <v>247</v>
      </c>
      <c r="F73" s="5">
        <v>5</v>
      </c>
      <c r="G73" s="5"/>
      <c r="H73" s="5"/>
      <c r="I73" s="5"/>
      <c r="J73" s="5"/>
      <c r="K73" s="5"/>
      <c r="L73" s="5"/>
      <c r="M73" s="5"/>
      <c r="N73" s="5">
        <v>5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>
        <f t="shared" si="3"/>
        <v>0</v>
      </c>
      <c r="AY73" s="5"/>
    </row>
    <row r="74" spans="1:51" x14ac:dyDescent="0.3">
      <c r="A74" s="16">
        <v>44734</v>
      </c>
      <c r="B74" s="3" t="s">
        <v>31</v>
      </c>
      <c r="C74" s="3" t="s">
        <v>255</v>
      </c>
      <c r="D74" s="3" t="s">
        <v>20</v>
      </c>
      <c r="E74" s="24">
        <v>25</v>
      </c>
      <c r="F74" s="5">
        <v>22.08</v>
      </c>
      <c r="G74" s="5"/>
      <c r="H74" s="5">
        <v>18.399999999999999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>
        <v>3.68</v>
      </c>
      <c r="AW74" s="5">
        <f t="shared" si="3"/>
        <v>0</v>
      </c>
      <c r="AY74" s="5"/>
    </row>
    <row r="75" spans="1:51" x14ac:dyDescent="0.3">
      <c r="A75" s="16">
        <v>44736</v>
      </c>
      <c r="B75" s="3" t="s">
        <v>281</v>
      </c>
      <c r="C75" s="3" t="s">
        <v>282</v>
      </c>
      <c r="D75" s="3" t="s">
        <v>20</v>
      </c>
      <c r="E75" s="24">
        <v>26</v>
      </c>
      <c r="F75" s="5">
        <v>912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>
        <v>912</v>
      </c>
      <c r="AQ75" s="5"/>
      <c r="AR75" s="5"/>
      <c r="AS75" s="5"/>
      <c r="AT75" s="5"/>
      <c r="AU75" s="5"/>
      <c r="AV75" s="5"/>
      <c r="AW75" s="5">
        <f t="shared" si="3"/>
        <v>0</v>
      </c>
      <c r="AY75" s="5"/>
    </row>
    <row r="76" spans="1:51" x14ac:dyDescent="0.3">
      <c r="A76" s="16">
        <v>44739</v>
      </c>
      <c r="B76" s="3" t="s">
        <v>283</v>
      </c>
      <c r="C76" s="3" t="s">
        <v>284</v>
      </c>
      <c r="D76" s="3" t="s">
        <v>20</v>
      </c>
      <c r="E76" s="24">
        <v>27</v>
      </c>
      <c r="F76" s="5">
        <v>345.6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>
        <v>288</v>
      </c>
      <c r="AQ76" s="5"/>
      <c r="AR76" s="5"/>
      <c r="AS76" s="5"/>
      <c r="AT76" s="5"/>
      <c r="AU76" s="5"/>
      <c r="AV76" s="5">
        <v>57.6</v>
      </c>
      <c r="AW76" s="5">
        <f t="shared" si="3"/>
        <v>0</v>
      </c>
      <c r="AY76" s="5"/>
    </row>
    <row r="77" spans="1:51" s="101" customFormat="1" x14ac:dyDescent="0.3">
      <c r="A77" s="104">
        <v>44741</v>
      </c>
      <c r="B77" s="101" t="s">
        <v>258</v>
      </c>
      <c r="C77" s="101" t="s">
        <v>285</v>
      </c>
      <c r="D77" s="101" t="s">
        <v>20</v>
      </c>
      <c r="E77" s="135">
        <v>28</v>
      </c>
      <c r="F77" s="79">
        <v>65</v>
      </c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>
        <v>65</v>
      </c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>
        <f t="shared" si="3"/>
        <v>0</v>
      </c>
      <c r="AX77" s="79">
        <f>SUM(AV42:AV77)</f>
        <v>865.44</v>
      </c>
      <c r="AY77" s="79"/>
    </row>
    <row r="78" spans="1:51" x14ac:dyDescent="0.3">
      <c r="A78" s="16">
        <v>44746</v>
      </c>
      <c r="B78" s="3" t="s">
        <v>286</v>
      </c>
      <c r="C78" s="3" t="s">
        <v>287</v>
      </c>
      <c r="D78" s="3" t="s">
        <v>20</v>
      </c>
      <c r="E78" s="24">
        <v>29</v>
      </c>
      <c r="F78" s="5">
        <v>240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>
        <v>200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>
        <v>40</v>
      </c>
      <c r="AW78" s="5">
        <f t="shared" si="3"/>
        <v>0</v>
      </c>
      <c r="AY78" s="5"/>
    </row>
    <row r="79" spans="1:51" x14ac:dyDescent="0.3">
      <c r="A79" s="16">
        <v>44746</v>
      </c>
      <c r="B79" s="3" t="s">
        <v>288</v>
      </c>
      <c r="C79" s="3" t="s">
        <v>289</v>
      </c>
      <c r="D79" s="3" t="s">
        <v>20</v>
      </c>
      <c r="E79" s="24">
        <v>30</v>
      </c>
      <c r="F79" s="5">
        <v>564</v>
      </c>
      <c r="G79" s="5"/>
      <c r="H79" s="5"/>
      <c r="I79" s="5"/>
      <c r="J79" s="5"/>
      <c r="K79" s="5"/>
      <c r="L79" s="5"/>
      <c r="M79" s="5"/>
      <c r="N79" s="5"/>
      <c r="O79" s="5">
        <v>564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>
        <f t="shared" si="3"/>
        <v>0</v>
      </c>
      <c r="AY79" s="5"/>
    </row>
    <row r="80" spans="1:51" x14ac:dyDescent="0.3">
      <c r="A80" s="16">
        <v>44746</v>
      </c>
      <c r="B80" s="3" t="s">
        <v>260</v>
      </c>
      <c r="C80" s="3" t="s">
        <v>129</v>
      </c>
      <c r="D80" s="3" t="s">
        <v>20</v>
      </c>
      <c r="E80" s="24">
        <v>31</v>
      </c>
      <c r="F80" s="5">
        <v>1154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>
        <v>1154</v>
      </c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>
        <f t="shared" si="3"/>
        <v>0</v>
      </c>
      <c r="AY80" s="5"/>
    </row>
    <row r="81" spans="1:51" x14ac:dyDescent="0.3">
      <c r="A81" s="16">
        <v>44748</v>
      </c>
      <c r="B81" s="3" t="s">
        <v>201</v>
      </c>
      <c r="C81" s="3" t="s">
        <v>44</v>
      </c>
      <c r="D81" s="3" t="s">
        <v>20</v>
      </c>
      <c r="E81" s="24" t="s">
        <v>236</v>
      </c>
      <c r="F81" s="5">
        <v>732.13</v>
      </c>
      <c r="G81" s="5">
        <v>732.13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>
        <f t="shared" si="3"/>
        <v>0</v>
      </c>
      <c r="AY81" s="5"/>
    </row>
    <row r="82" spans="1:51" x14ac:dyDescent="0.3">
      <c r="A82" s="16">
        <v>44753</v>
      </c>
      <c r="B82" s="3" t="s">
        <v>290</v>
      </c>
      <c r="C82" s="3" t="s">
        <v>291</v>
      </c>
      <c r="D82" s="3" t="s">
        <v>20</v>
      </c>
      <c r="E82" s="24">
        <v>32</v>
      </c>
      <c r="F82" s="5">
        <v>83.99</v>
      </c>
      <c r="G82" s="5"/>
      <c r="H82" s="5"/>
      <c r="I82" s="5">
        <v>69.989999999999995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>
        <v>14</v>
      </c>
      <c r="AW82" s="5">
        <f t="shared" si="3"/>
        <v>0</v>
      </c>
      <c r="AY82" s="5"/>
    </row>
    <row r="83" spans="1:51" x14ac:dyDescent="0.3">
      <c r="A83" s="16">
        <v>44755</v>
      </c>
      <c r="B83" s="3" t="s">
        <v>89</v>
      </c>
      <c r="C83" s="3" t="s">
        <v>209</v>
      </c>
      <c r="D83" s="3" t="s">
        <v>20</v>
      </c>
      <c r="E83" s="24">
        <v>33</v>
      </c>
      <c r="F83" s="5">
        <v>35</v>
      </c>
      <c r="G83" s="5"/>
      <c r="H83" s="5"/>
      <c r="I83" s="5">
        <v>35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>
        <f t="shared" si="3"/>
        <v>0</v>
      </c>
      <c r="AX83" s="5"/>
      <c r="AY83" s="5"/>
    </row>
    <row r="84" spans="1:51" x14ac:dyDescent="0.3">
      <c r="A84" s="16">
        <v>44763</v>
      </c>
      <c r="B84" s="3" t="s">
        <v>31</v>
      </c>
      <c r="C84" s="3" t="s">
        <v>255</v>
      </c>
      <c r="D84" s="3" t="s">
        <v>20</v>
      </c>
      <c r="E84" s="24">
        <v>34</v>
      </c>
      <c r="F84" s="5">
        <v>22.08</v>
      </c>
      <c r="G84" s="5"/>
      <c r="H84" s="5">
        <v>18.399999999999999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>
        <v>3.68</v>
      </c>
      <c r="AW84" s="5">
        <f t="shared" si="3"/>
        <v>0</v>
      </c>
      <c r="AX84" s="5"/>
      <c r="AY84" s="5"/>
    </row>
    <row r="85" spans="1:51" x14ac:dyDescent="0.3">
      <c r="A85" s="16">
        <v>44763</v>
      </c>
      <c r="B85" s="3" t="s">
        <v>246</v>
      </c>
      <c r="C85" s="3" t="s">
        <v>245</v>
      </c>
      <c r="D85" s="3" t="s">
        <v>20</v>
      </c>
      <c r="E85" s="38" t="s">
        <v>247</v>
      </c>
      <c r="F85" s="5">
        <v>5.4</v>
      </c>
      <c r="G85" s="5"/>
      <c r="H85" s="5"/>
      <c r="I85" s="5"/>
      <c r="J85" s="5"/>
      <c r="K85" s="5"/>
      <c r="L85" s="5"/>
      <c r="M85" s="5"/>
      <c r="N85" s="5">
        <v>5.4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>
        <f t="shared" si="3"/>
        <v>0</v>
      </c>
      <c r="AY85" s="5"/>
    </row>
    <row r="86" spans="1:51" x14ac:dyDescent="0.3">
      <c r="A86" s="16">
        <v>44773</v>
      </c>
      <c r="B86" s="3" t="s">
        <v>292</v>
      </c>
      <c r="C86" s="3" t="s">
        <v>293</v>
      </c>
      <c r="D86" s="3" t="s">
        <v>20</v>
      </c>
      <c r="E86" s="24">
        <v>35</v>
      </c>
      <c r="F86" s="5">
        <v>55</v>
      </c>
      <c r="G86" s="5"/>
      <c r="H86" s="5"/>
      <c r="I86" s="5">
        <v>55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>
        <f t="shared" si="3"/>
        <v>0</v>
      </c>
      <c r="AX86" s="5"/>
      <c r="AY86" s="5"/>
    </row>
    <row r="87" spans="1:51" x14ac:dyDescent="0.3">
      <c r="A87" s="16">
        <v>44773</v>
      </c>
      <c r="B87" s="3" t="s">
        <v>292</v>
      </c>
      <c r="C87" s="3" t="s">
        <v>294</v>
      </c>
      <c r="D87" s="3" t="s">
        <v>20</v>
      </c>
      <c r="E87" s="24">
        <v>36</v>
      </c>
      <c r="F87" s="5">
        <v>85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v>85</v>
      </c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>
        <f t="shared" si="3"/>
        <v>0</v>
      </c>
      <c r="AY87" s="5"/>
    </row>
    <row r="88" spans="1:51" x14ac:dyDescent="0.3">
      <c r="A88" s="16">
        <v>44773</v>
      </c>
      <c r="B88" s="3" t="s">
        <v>286</v>
      </c>
      <c r="C88" s="3" t="s">
        <v>295</v>
      </c>
      <c r="D88" s="3" t="s">
        <v>20</v>
      </c>
      <c r="E88" s="24">
        <v>37</v>
      </c>
      <c r="F88" s="5">
        <v>336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>
        <v>280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>
        <v>56</v>
      </c>
      <c r="AW88" s="5">
        <f t="shared" si="3"/>
        <v>0</v>
      </c>
      <c r="AY88" s="5"/>
    </row>
    <row r="89" spans="1:51" x14ac:dyDescent="0.3">
      <c r="A89" s="16">
        <v>44773</v>
      </c>
      <c r="B89" s="3" t="s">
        <v>260</v>
      </c>
      <c r="C89" s="3" t="s">
        <v>129</v>
      </c>
      <c r="D89" s="3" t="s">
        <v>20</v>
      </c>
      <c r="E89" s="24">
        <v>38</v>
      </c>
      <c r="F89" s="5">
        <v>754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>
        <v>754</v>
      </c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>
        <f t="shared" si="3"/>
        <v>0</v>
      </c>
      <c r="AY89" s="5"/>
    </row>
    <row r="90" spans="1:51" x14ac:dyDescent="0.3">
      <c r="A90" s="16">
        <v>44773</v>
      </c>
      <c r="B90" s="3" t="s">
        <v>296</v>
      </c>
      <c r="C90" s="3" t="s">
        <v>297</v>
      </c>
      <c r="D90" s="3" t="s">
        <v>20</v>
      </c>
      <c r="E90" s="24">
        <v>39</v>
      </c>
      <c r="F90" s="5">
        <v>36.99</v>
      </c>
      <c r="G90" s="5"/>
      <c r="H90" s="5"/>
      <c r="I90" s="5">
        <v>30.82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>
        <v>6.17</v>
      </c>
      <c r="AW90" s="5">
        <f t="shared" si="3"/>
        <v>0</v>
      </c>
      <c r="AY90" s="5"/>
    </row>
    <row r="91" spans="1:51" x14ac:dyDescent="0.3">
      <c r="A91" s="16">
        <v>44773</v>
      </c>
      <c r="B91" s="3" t="s">
        <v>275</v>
      </c>
      <c r="C91" s="3" t="s">
        <v>223</v>
      </c>
      <c r="D91" s="3" t="s">
        <v>20</v>
      </c>
      <c r="E91" s="24">
        <v>40</v>
      </c>
      <c r="F91" s="5">
        <v>1.9</v>
      </c>
      <c r="G91" s="5"/>
      <c r="H91" s="5"/>
      <c r="I91" s="5">
        <v>1.9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>
        <f t="shared" si="3"/>
        <v>0</v>
      </c>
      <c r="AY91" s="5"/>
    </row>
    <row r="92" spans="1:51" x14ac:dyDescent="0.3">
      <c r="A92" s="16">
        <v>44773</v>
      </c>
      <c r="B92" s="3" t="s">
        <v>298</v>
      </c>
      <c r="C92" s="3" t="s">
        <v>299</v>
      </c>
      <c r="D92" s="3" t="s">
        <v>20</v>
      </c>
      <c r="E92" s="38" t="s">
        <v>247</v>
      </c>
      <c r="F92" s="5">
        <v>1000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>
        <v>1000</v>
      </c>
      <c r="AQ92" s="5"/>
      <c r="AR92" s="5"/>
      <c r="AS92" s="5"/>
      <c r="AT92" s="5"/>
      <c r="AU92" s="5"/>
      <c r="AV92" s="5"/>
      <c r="AW92" s="5">
        <f t="shared" si="3"/>
        <v>0</v>
      </c>
      <c r="AY92" s="5"/>
    </row>
    <row r="93" spans="1:51" x14ac:dyDescent="0.3">
      <c r="A93" s="16">
        <v>44773</v>
      </c>
      <c r="B93" s="3" t="s">
        <v>300</v>
      </c>
      <c r="C93" s="3" t="s">
        <v>301</v>
      </c>
      <c r="D93" s="3" t="s">
        <v>20</v>
      </c>
      <c r="E93" s="24">
        <v>41</v>
      </c>
      <c r="F93" s="5">
        <v>248.1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>
        <v>206.75</v>
      </c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>
        <v>41.35</v>
      </c>
      <c r="AW93" s="5">
        <f t="shared" si="3"/>
        <v>0</v>
      </c>
      <c r="AY93" s="5"/>
    </row>
    <row r="94" spans="1:51" x14ac:dyDescent="0.3">
      <c r="A94" s="16">
        <v>44775</v>
      </c>
      <c r="B94" s="3" t="s">
        <v>206</v>
      </c>
      <c r="C94" s="3" t="s">
        <v>257</v>
      </c>
      <c r="D94" s="3" t="s">
        <v>20</v>
      </c>
      <c r="E94" s="24">
        <v>42</v>
      </c>
      <c r="F94" s="5">
        <v>157.86000000000001</v>
      </c>
      <c r="G94" s="5"/>
      <c r="H94" s="5">
        <v>131.55000000000001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>
        <v>26.31</v>
      </c>
      <c r="AW94" s="5">
        <f t="shared" si="3"/>
        <v>0</v>
      </c>
      <c r="AY94" s="5"/>
    </row>
    <row r="95" spans="1:51" x14ac:dyDescent="0.3">
      <c r="A95" s="16">
        <v>44781</v>
      </c>
      <c r="B95" s="3" t="s">
        <v>201</v>
      </c>
      <c r="C95" s="3" t="s">
        <v>44</v>
      </c>
      <c r="D95" s="3" t="s">
        <v>20</v>
      </c>
      <c r="E95" s="24" t="s">
        <v>236</v>
      </c>
      <c r="F95" s="5">
        <v>732.13</v>
      </c>
      <c r="G95" s="5">
        <v>732.13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>
        <f t="shared" si="3"/>
        <v>0</v>
      </c>
      <c r="AY95" s="5"/>
    </row>
    <row r="96" spans="1:51" x14ac:dyDescent="0.3">
      <c r="A96" s="16">
        <v>44794</v>
      </c>
      <c r="B96" s="3" t="s">
        <v>246</v>
      </c>
      <c r="C96" s="3" t="s">
        <v>245</v>
      </c>
      <c r="D96" s="3" t="s">
        <v>20</v>
      </c>
      <c r="E96" s="38" t="s">
        <v>247</v>
      </c>
      <c r="F96" s="5">
        <v>5</v>
      </c>
      <c r="G96" s="5"/>
      <c r="H96" s="5"/>
      <c r="I96" s="5"/>
      <c r="J96" s="5"/>
      <c r="K96" s="5"/>
      <c r="L96" s="5"/>
      <c r="M96" s="5"/>
      <c r="N96" s="5">
        <v>5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>
        <f t="shared" si="3"/>
        <v>0</v>
      </c>
      <c r="AY96" s="5"/>
    </row>
    <row r="97" spans="1:51" x14ac:dyDescent="0.3">
      <c r="A97" s="16">
        <v>44795</v>
      </c>
      <c r="B97" s="3" t="s">
        <v>17</v>
      </c>
      <c r="C97" s="3" t="s">
        <v>138</v>
      </c>
      <c r="D97" s="3" t="s">
        <v>20</v>
      </c>
      <c r="E97" s="24" t="s">
        <v>236</v>
      </c>
      <c r="F97" s="5">
        <v>694.96</v>
      </c>
      <c r="G97" s="5">
        <v>694.96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>
        <f t="shared" si="3"/>
        <v>0</v>
      </c>
      <c r="AY97" s="5"/>
    </row>
    <row r="98" spans="1:51" x14ac:dyDescent="0.3">
      <c r="A98" s="16">
        <v>44795</v>
      </c>
      <c r="B98" s="3" t="s">
        <v>302</v>
      </c>
      <c r="C98" s="3" t="s">
        <v>303</v>
      </c>
      <c r="D98" s="3" t="s">
        <v>20</v>
      </c>
      <c r="E98" s="24">
        <v>43</v>
      </c>
      <c r="F98" s="5">
        <v>1779.6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>
        <v>1483</v>
      </c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>
        <v>296.60000000000002</v>
      </c>
      <c r="AW98" s="5">
        <f t="shared" si="3"/>
        <v>0</v>
      </c>
      <c r="AY98" s="5"/>
    </row>
    <row r="99" spans="1:51" x14ac:dyDescent="0.3">
      <c r="A99" s="16">
        <v>44796</v>
      </c>
      <c r="B99" s="3" t="s">
        <v>31</v>
      </c>
      <c r="C99" s="3" t="s">
        <v>255</v>
      </c>
      <c r="D99" s="3" t="s">
        <v>20</v>
      </c>
      <c r="E99" s="24">
        <v>44</v>
      </c>
      <c r="F99" s="5">
        <v>22.08</v>
      </c>
      <c r="G99" s="5"/>
      <c r="H99" s="5">
        <v>18.399999999999999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>
        <v>3.68</v>
      </c>
      <c r="AW99" s="5">
        <f t="shared" si="3"/>
        <v>0</v>
      </c>
      <c r="AY99" s="5"/>
    </row>
    <row r="100" spans="1:51" x14ac:dyDescent="0.3">
      <c r="A100" s="16">
        <v>44810</v>
      </c>
      <c r="B100" s="3" t="s">
        <v>201</v>
      </c>
      <c r="C100" s="3" t="s">
        <v>44</v>
      </c>
      <c r="D100" s="3" t="s">
        <v>20</v>
      </c>
      <c r="E100" s="24" t="s">
        <v>236</v>
      </c>
      <c r="F100" s="5">
        <v>732.13</v>
      </c>
      <c r="G100" s="5">
        <v>732.13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>
        <f t="shared" si="3"/>
        <v>0</v>
      </c>
      <c r="AX100" s="5"/>
      <c r="AY100" s="5"/>
    </row>
    <row r="101" spans="1:51" x14ac:dyDescent="0.3">
      <c r="A101" s="16">
        <v>44818</v>
      </c>
      <c r="B101" s="3" t="s">
        <v>310</v>
      </c>
      <c r="C101" s="3" t="s">
        <v>315</v>
      </c>
      <c r="D101" s="3" t="s">
        <v>20</v>
      </c>
      <c r="E101" s="24">
        <v>45</v>
      </c>
      <c r="F101" s="5">
        <v>446.4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>
        <v>372</v>
      </c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>
        <v>74.400000000000006</v>
      </c>
      <c r="AW101" s="5">
        <f t="shared" si="3"/>
        <v>0</v>
      </c>
      <c r="AY101" s="5"/>
    </row>
    <row r="102" spans="1:51" x14ac:dyDescent="0.3">
      <c r="A102" s="16">
        <v>44818</v>
      </c>
      <c r="B102" s="3" t="s">
        <v>316</v>
      </c>
      <c r="C102" s="3" t="s">
        <v>317</v>
      </c>
      <c r="D102" s="3" t="s">
        <v>20</v>
      </c>
      <c r="E102" s="24">
        <v>46</v>
      </c>
      <c r="F102" s="5">
        <v>6</v>
      </c>
      <c r="G102" s="5"/>
      <c r="H102" s="5"/>
      <c r="I102" s="5">
        <v>6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>
        <f t="shared" si="3"/>
        <v>0</v>
      </c>
      <c r="AY102" s="5"/>
    </row>
    <row r="103" spans="1:51" x14ac:dyDescent="0.3">
      <c r="A103" s="16">
        <v>44818</v>
      </c>
      <c r="B103" s="3" t="s">
        <v>260</v>
      </c>
      <c r="C103" s="3" t="s">
        <v>129</v>
      </c>
      <c r="D103" s="3" t="s">
        <v>20</v>
      </c>
      <c r="E103" s="24">
        <v>47</v>
      </c>
      <c r="F103" s="5">
        <v>917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>
        <v>917</v>
      </c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>
        <f t="shared" si="3"/>
        <v>0</v>
      </c>
      <c r="AY103" s="5"/>
    </row>
    <row r="104" spans="1:51" x14ac:dyDescent="0.3">
      <c r="A104" s="16">
        <v>44818</v>
      </c>
      <c r="B104" s="3" t="s">
        <v>318</v>
      </c>
      <c r="C104" s="3" t="s">
        <v>319</v>
      </c>
      <c r="D104" s="3" t="s">
        <v>20</v>
      </c>
      <c r="E104" s="24">
        <v>48</v>
      </c>
      <c r="F104" s="5">
        <v>10.09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>
        <v>8.41</v>
      </c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>
        <v>1.68</v>
      </c>
      <c r="AW104" s="5">
        <f t="shared" si="3"/>
        <v>0</v>
      </c>
      <c r="AY104" s="5"/>
    </row>
    <row r="105" spans="1:51" x14ac:dyDescent="0.3">
      <c r="A105" s="16">
        <v>44818</v>
      </c>
      <c r="B105" s="3" t="s">
        <v>263</v>
      </c>
      <c r="C105" s="3" t="s">
        <v>320</v>
      </c>
      <c r="D105" s="3" t="s">
        <v>20</v>
      </c>
      <c r="E105" s="24">
        <v>49</v>
      </c>
      <c r="F105" s="5">
        <v>12.98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>
        <v>10.82</v>
      </c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>
        <v>2.16</v>
      </c>
      <c r="AW105" s="5">
        <f t="shared" si="3"/>
        <v>0</v>
      </c>
      <c r="AY105" s="5"/>
    </row>
    <row r="106" spans="1:51" x14ac:dyDescent="0.3">
      <c r="A106" s="16">
        <v>44818</v>
      </c>
      <c r="B106" s="3" t="s">
        <v>263</v>
      </c>
      <c r="C106" s="3" t="s">
        <v>322</v>
      </c>
      <c r="D106" s="3" t="s">
        <v>20</v>
      </c>
      <c r="E106" s="24">
        <v>50</v>
      </c>
      <c r="F106" s="5">
        <v>5.08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>
        <v>4.2300000000000004</v>
      </c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>
        <v>0.85</v>
      </c>
      <c r="AW106" s="5">
        <f t="shared" si="3"/>
        <v>0</v>
      </c>
      <c r="AY106" s="5"/>
    </row>
    <row r="107" spans="1:51" x14ac:dyDescent="0.3">
      <c r="A107" s="16">
        <v>44818</v>
      </c>
      <c r="B107" s="3" t="s">
        <v>263</v>
      </c>
      <c r="C107" s="3" t="s">
        <v>321</v>
      </c>
      <c r="D107" s="3" t="s">
        <v>20</v>
      </c>
      <c r="E107" s="134" t="s">
        <v>323</v>
      </c>
      <c r="F107" s="5">
        <v>0.99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>
        <v>0.75</v>
      </c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>
        <v>0.24</v>
      </c>
      <c r="AW107" s="5">
        <f t="shared" si="3"/>
        <v>0</v>
      </c>
      <c r="AY107" s="5"/>
    </row>
    <row r="108" spans="1:51" x14ac:dyDescent="0.3">
      <c r="A108" s="16">
        <v>44818</v>
      </c>
      <c r="B108" s="3" t="s">
        <v>258</v>
      </c>
      <c r="C108" s="3" t="s">
        <v>324</v>
      </c>
      <c r="D108" s="3" t="s">
        <v>20</v>
      </c>
      <c r="E108" s="24">
        <v>51</v>
      </c>
      <c r="F108" s="5">
        <v>370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>
        <v>370</v>
      </c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>
        <f t="shared" si="3"/>
        <v>0</v>
      </c>
      <c r="AY108" s="5"/>
    </row>
    <row r="109" spans="1:51" x14ac:dyDescent="0.3">
      <c r="A109" s="16">
        <v>44818</v>
      </c>
      <c r="B109" s="3" t="s">
        <v>325</v>
      </c>
      <c r="C109" s="3" t="s">
        <v>280</v>
      </c>
      <c r="D109" s="3" t="s">
        <v>20</v>
      </c>
      <c r="E109" s="24">
        <v>52</v>
      </c>
      <c r="F109" s="5">
        <v>16.68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>
        <v>13.9</v>
      </c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>
        <v>2.78</v>
      </c>
      <c r="AW109" s="5">
        <f t="shared" si="3"/>
        <v>0</v>
      </c>
      <c r="AY109" s="5"/>
    </row>
    <row r="110" spans="1:51" x14ac:dyDescent="0.3">
      <c r="A110" s="16">
        <v>44825</v>
      </c>
      <c r="B110" s="3" t="s">
        <v>246</v>
      </c>
      <c r="C110" s="3" t="s">
        <v>245</v>
      </c>
      <c r="D110" s="3" t="s">
        <v>20</v>
      </c>
      <c r="E110" s="38" t="s">
        <v>247</v>
      </c>
      <c r="F110" s="5">
        <v>5</v>
      </c>
      <c r="G110" s="5"/>
      <c r="H110" s="5"/>
      <c r="I110" s="5"/>
      <c r="J110" s="5"/>
      <c r="K110" s="5"/>
      <c r="L110" s="5"/>
      <c r="M110" s="5"/>
      <c r="N110" s="5">
        <v>5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>
        <f t="shared" si="3"/>
        <v>0</v>
      </c>
      <c r="AY110" s="5"/>
    </row>
    <row r="111" spans="1:51" x14ac:dyDescent="0.3">
      <c r="A111" s="16">
        <v>44825</v>
      </c>
      <c r="B111" s="3" t="s">
        <v>31</v>
      </c>
      <c r="C111" s="3" t="s">
        <v>255</v>
      </c>
      <c r="D111" s="3" t="s">
        <v>20</v>
      </c>
      <c r="E111" s="24">
        <v>53</v>
      </c>
      <c r="F111" s="5">
        <v>22.08</v>
      </c>
      <c r="G111" s="5"/>
      <c r="H111" s="5">
        <v>18.399999999999999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>
        <v>3.68</v>
      </c>
      <c r="AW111" s="5">
        <f t="shared" si="3"/>
        <v>0</v>
      </c>
      <c r="AY111" s="5"/>
    </row>
    <row r="112" spans="1:51" x14ac:dyDescent="0.3">
      <c r="A112" s="16">
        <v>44830</v>
      </c>
      <c r="B112" s="3" t="s">
        <v>326</v>
      </c>
      <c r="C112" s="3" t="s">
        <v>280</v>
      </c>
      <c r="D112" s="3" t="s">
        <v>20</v>
      </c>
      <c r="E112" s="24">
        <v>54</v>
      </c>
      <c r="F112" s="5">
        <v>23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>
        <v>19.170000000000002</v>
      </c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>
        <v>3.83</v>
      </c>
      <c r="AW112" s="5">
        <f t="shared" si="3"/>
        <v>0</v>
      </c>
      <c r="AY112" s="5"/>
    </row>
    <row r="113" spans="1:52" s="101" customFormat="1" x14ac:dyDescent="0.3">
      <c r="A113" s="104">
        <v>44830</v>
      </c>
      <c r="B113" s="101" t="s">
        <v>327</v>
      </c>
      <c r="C113" s="101" t="s">
        <v>280</v>
      </c>
      <c r="D113" s="101" t="s">
        <v>20</v>
      </c>
      <c r="E113" s="135">
        <v>55</v>
      </c>
      <c r="F113" s="79">
        <v>24</v>
      </c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>
        <v>20</v>
      </c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>
        <v>4</v>
      </c>
      <c r="AW113" s="79">
        <f t="shared" si="3"/>
        <v>0</v>
      </c>
      <c r="AX113" s="79">
        <f>SUM(AV78:AV113)</f>
        <v>581.41</v>
      </c>
      <c r="AY113" s="79"/>
    </row>
    <row r="114" spans="1:52" x14ac:dyDescent="0.3">
      <c r="A114" s="16">
        <v>44837</v>
      </c>
      <c r="B114" s="3" t="s">
        <v>288</v>
      </c>
      <c r="C114" s="3" t="s">
        <v>289</v>
      </c>
      <c r="D114" s="3" t="s">
        <v>20</v>
      </c>
      <c r="E114" s="24">
        <v>56</v>
      </c>
      <c r="F114" s="5">
        <v>445</v>
      </c>
      <c r="G114" s="5"/>
      <c r="H114" s="5"/>
      <c r="I114" s="5"/>
      <c r="J114" s="5"/>
      <c r="K114" s="5"/>
      <c r="L114" s="5"/>
      <c r="M114" s="5"/>
      <c r="N114" s="5"/>
      <c r="O114" s="5">
        <v>445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>
        <f t="shared" si="3"/>
        <v>0</v>
      </c>
      <c r="AY114" s="5"/>
    </row>
    <row r="115" spans="1:52" ht="16.2" customHeight="1" x14ac:dyDescent="0.3">
      <c r="A115" s="16">
        <v>44837</v>
      </c>
      <c r="B115" s="3" t="s">
        <v>340</v>
      </c>
      <c r="C115" s="3" t="s">
        <v>341</v>
      </c>
      <c r="D115" s="3" t="s">
        <v>20</v>
      </c>
      <c r="E115" s="24">
        <v>57</v>
      </c>
      <c r="F115" s="5">
        <v>186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>
        <v>155</v>
      </c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>
        <v>31</v>
      </c>
      <c r="AW115" s="5">
        <f t="shared" si="3"/>
        <v>0</v>
      </c>
      <c r="AY115" s="5"/>
    </row>
    <row r="116" spans="1:52" x14ac:dyDescent="0.3">
      <c r="A116" s="16">
        <v>44839</v>
      </c>
      <c r="B116" s="3" t="s">
        <v>260</v>
      </c>
      <c r="C116" s="3" t="s">
        <v>129</v>
      </c>
      <c r="D116" s="3" t="s">
        <v>20</v>
      </c>
      <c r="E116" s="24">
        <v>58</v>
      </c>
      <c r="F116" s="5">
        <v>1189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>
        <v>1189</v>
      </c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>
        <f t="shared" si="3"/>
        <v>0</v>
      </c>
      <c r="AY116" s="5"/>
    </row>
    <row r="117" spans="1:52" x14ac:dyDescent="0.3">
      <c r="A117" s="16">
        <v>44840</v>
      </c>
      <c r="B117" s="3" t="s">
        <v>201</v>
      </c>
      <c r="C117" s="3" t="s">
        <v>44</v>
      </c>
      <c r="D117" s="3" t="s">
        <v>20</v>
      </c>
      <c r="E117" s="24" t="s">
        <v>236</v>
      </c>
      <c r="F117" s="5">
        <v>732.13</v>
      </c>
      <c r="G117" s="5">
        <v>732.13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>
        <f t="shared" si="3"/>
        <v>0</v>
      </c>
      <c r="AY117" s="5"/>
    </row>
    <row r="118" spans="1:52" x14ac:dyDescent="0.3">
      <c r="A118" s="16">
        <v>44848</v>
      </c>
      <c r="B118" s="3" t="s">
        <v>17</v>
      </c>
      <c r="C118" s="3" t="s">
        <v>17</v>
      </c>
      <c r="D118" s="3" t="s">
        <v>20</v>
      </c>
      <c r="E118" s="24" t="s">
        <v>236</v>
      </c>
      <c r="F118" s="5">
        <v>680.74</v>
      </c>
      <c r="G118" s="5">
        <v>680.74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>
        <f t="shared" si="3"/>
        <v>0</v>
      </c>
      <c r="AY118" s="5"/>
    </row>
    <row r="119" spans="1:52" x14ac:dyDescent="0.3">
      <c r="A119" s="16">
        <v>44848</v>
      </c>
      <c r="B119" s="3" t="s">
        <v>342</v>
      </c>
      <c r="C119" s="3" t="s">
        <v>301</v>
      </c>
      <c r="D119" s="3" t="s">
        <v>20</v>
      </c>
      <c r="E119" s="24">
        <v>59</v>
      </c>
      <c r="F119" s="5">
        <v>540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>
        <v>450</v>
      </c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>
        <v>90</v>
      </c>
      <c r="AW119" s="5">
        <f t="shared" si="3"/>
        <v>0</v>
      </c>
      <c r="AY119" s="5"/>
    </row>
    <row r="120" spans="1:52" x14ac:dyDescent="0.3">
      <c r="A120" s="16">
        <v>44848</v>
      </c>
      <c r="B120" s="3" t="s">
        <v>343</v>
      </c>
      <c r="C120" s="3" t="s">
        <v>344</v>
      </c>
      <c r="D120" s="3" t="s">
        <v>20</v>
      </c>
      <c r="E120" s="38" t="s">
        <v>247</v>
      </c>
      <c r="F120" s="5">
        <v>6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>
        <v>6</v>
      </c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>
        <f t="shared" si="3"/>
        <v>0</v>
      </c>
      <c r="AY120" s="5"/>
    </row>
    <row r="121" spans="1:52" x14ac:dyDescent="0.3">
      <c r="A121" s="16">
        <v>44848</v>
      </c>
      <c r="B121" s="3" t="s">
        <v>345</v>
      </c>
      <c r="C121" s="3" t="s">
        <v>346</v>
      </c>
      <c r="D121" s="3" t="s">
        <v>20</v>
      </c>
      <c r="E121" s="24">
        <v>60</v>
      </c>
      <c r="F121" s="5">
        <v>268.8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>
        <v>224</v>
      </c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>
        <v>44.8</v>
      </c>
      <c r="AW121" s="5">
        <f t="shared" si="3"/>
        <v>0</v>
      </c>
      <c r="AY121" s="5"/>
      <c r="AZ121" s="5"/>
    </row>
    <row r="122" spans="1:52" x14ac:dyDescent="0.3">
      <c r="A122" s="16">
        <v>44848</v>
      </c>
      <c r="B122" s="3" t="s">
        <v>347</v>
      </c>
      <c r="C122" s="3" t="s">
        <v>5</v>
      </c>
      <c r="D122" s="3" t="s">
        <v>20</v>
      </c>
      <c r="E122" s="24">
        <v>61</v>
      </c>
      <c r="F122" s="5">
        <v>2575.91</v>
      </c>
      <c r="G122" s="5"/>
      <c r="H122" s="5"/>
      <c r="I122" s="5"/>
      <c r="J122" s="5"/>
      <c r="K122" s="5"/>
      <c r="L122" s="5"/>
      <c r="M122" s="5">
        <v>2575.91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>
        <f t="shared" si="3"/>
        <v>0</v>
      </c>
    </row>
    <row r="123" spans="1:52" x14ac:dyDescent="0.3">
      <c r="A123" s="16">
        <v>44851</v>
      </c>
      <c r="B123" s="3" t="s">
        <v>343</v>
      </c>
      <c r="C123" s="3" t="s">
        <v>344</v>
      </c>
      <c r="D123" s="3" t="s">
        <v>20</v>
      </c>
      <c r="E123" s="24">
        <v>62</v>
      </c>
      <c r="F123" s="5">
        <v>13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>
        <v>13</v>
      </c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>
        <f t="shared" si="3"/>
        <v>0</v>
      </c>
    </row>
    <row r="124" spans="1:52" x14ac:dyDescent="0.3">
      <c r="A124" s="16">
        <v>44851</v>
      </c>
      <c r="B124" s="3" t="s">
        <v>348</v>
      </c>
      <c r="C124" s="3" t="s">
        <v>349</v>
      </c>
      <c r="D124" s="3" t="s">
        <v>20</v>
      </c>
      <c r="E124" s="24">
        <v>63</v>
      </c>
      <c r="F124" s="5">
        <v>94.99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>
        <v>94.99</v>
      </c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>
        <f t="shared" si="3"/>
        <v>0</v>
      </c>
    </row>
    <row r="125" spans="1:52" x14ac:dyDescent="0.3">
      <c r="A125" s="16">
        <v>44855</v>
      </c>
      <c r="B125" s="3" t="s">
        <v>31</v>
      </c>
      <c r="C125" s="3" t="s">
        <v>255</v>
      </c>
      <c r="D125" s="3" t="s">
        <v>20</v>
      </c>
      <c r="E125" s="24">
        <v>64</v>
      </c>
      <c r="F125" s="5">
        <v>22.08</v>
      </c>
      <c r="G125" s="5"/>
      <c r="H125" s="5">
        <v>18.399999999999999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>
        <v>3.68</v>
      </c>
      <c r="AW125" s="5">
        <f t="shared" si="3"/>
        <v>0</v>
      </c>
    </row>
    <row r="126" spans="1:52" x14ac:dyDescent="0.3">
      <c r="A126" s="16">
        <v>44855</v>
      </c>
      <c r="B126" s="3" t="s">
        <v>246</v>
      </c>
      <c r="C126" s="3" t="s">
        <v>245</v>
      </c>
      <c r="D126" s="3" t="s">
        <v>20</v>
      </c>
      <c r="E126" s="38" t="s">
        <v>247</v>
      </c>
      <c r="F126" s="5">
        <v>5</v>
      </c>
      <c r="G126" s="5"/>
      <c r="H126" s="5"/>
      <c r="I126" s="5"/>
      <c r="J126" s="5"/>
      <c r="K126" s="5"/>
      <c r="L126" s="5"/>
      <c r="M126" s="5"/>
      <c r="N126" s="5">
        <v>5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>
        <f t="shared" ref="AW126:AW189" si="4">F126-G126-H126-I126-J126-K126-L126-M126-N126-O126-P126-Q126-R126-S126-T126-U126-V126-W126-X126-Y126-Z126-AA126-AB126-AC126-AD126-AE126-AF126-AG126-AH126-AI126-AJ126-AK126-AL126-AM126-AN126-AO126-AP126-AQ126-AR126-AS126-AT126-AU126-AV126</f>
        <v>0</v>
      </c>
    </row>
    <row r="127" spans="1:52" x14ac:dyDescent="0.3">
      <c r="A127" s="16">
        <v>44858</v>
      </c>
      <c r="B127" s="3" t="s">
        <v>350</v>
      </c>
      <c r="C127" s="3" t="s">
        <v>351</v>
      </c>
      <c r="D127" s="3" t="s">
        <v>20</v>
      </c>
      <c r="E127" s="24">
        <v>65</v>
      </c>
      <c r="F127" s="5">
        <v>114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>
        <v>114</v>
      </c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>
        <f t="shared" si="4"/>
        <v>0</v>
      </c>
    </row>
    <row r="128" spans="1:52" x14ac:dyDescent="0.3">
      <c r="A128" s="16">
        <v>44858</v>
      </c>
      <c r="B128" s="3" t="s">
        <v>350</v>
      </c>
      <c r="C128" s="3" t="s">
        <v>128</v>
      </c>
      <c r="D128" s="3" t="s">
        <v>20</v>
      </c>
      <c r="E128" s="24">
        <v>66</v>
      </c>
      <c r="F128" s="5">
        <v>162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>
        <v>162</v>
      </c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>
        <f t="shared" si="4"/>
        <v>0</v>
      </c>
    </row>
    <row r="129" spans="1:50" x14ac:dyDescent="0.3">
      <c r="A129" s="16">
        <v>44858</v>
      </c>
      <c r="B129" s="3" t="s">
        <v>350</v>
      </c>
      <c r="C129" s="3" t="s">
        <v>128</v>
      </c>
      <c r="D129" s="3" t="s">
        <v>20</v>
      </c>
      <c r="E129" s="24">
        <v>67</v>
      </c>
      <c r="F129" s="5">
        <v>162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>
        <v>162</v>
      </c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>
        <f t="shared" si="4"/>
        <v>0</v>
      </c>
    </row>
    <row r="130" spans="1:50" x14ac:dyDescent="0.3">
      <c r="A130" s="16">
        <v>44860</v>
      </c>
      <c r="B130" s="3" t="s">
        <v>348</v>
      </c>
      <c r="C130" s="3" t="s">
        <v>352</v>
      </c>
      <c r="D130" s="3" t="s">
        <v>20</v>
      </c>
      <c r="E130" s="24">
        <v>68</v>
      </c>
      <c r="F130" s="5">
        <v>30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>
        <v>30</v>
      </c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>
        <f t="shared" si="4"/>
        <v>0</v>
      </c>
    </row>
    <row r="131" spans="1:50" x14ac:dyDescent="0.3">
      <c r="A131" s="16">
        <v>44860</v>
      </c>
      <c r="B131" s="3" t="s">
        <v>277</v>
      </c>
      <c r="C131" s="3" t="s">
        <v>353</v>
      </c>
      <c r="D131" s="3" t="s">
        <v>20</v>
      </c>
      <c r="E131" s="24">
        <v>69</v>
      </c>
      <c r="F131" s="5">
        <v>125</v>
      </c>
      <c r="G131" s="5"/>
      <c r="H131" s="5"/>
      <c r="I131" s="5"/>
      <c r="J131" s="5"/>
      <c r="K131" s="5"/>
      <c r="L131" s="5">
        <v>125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>
        <f t="shared" si="4"/>
        <v>0</v>
      </c>
    </row>
    <row r="132" spans="1:50" x14ac:dyDescent="0.3">
      <c r="A132" s="16">
        <v>44865</v>
      </c>
      <c r="B132" s="3" t="s">
        <v>260</v>
      </c>
      <c r="C132" s="3" t="s">
        <v>129</v>
      </c>
      <c r="D132" s="3" t="s">
        <v>20</v>
      </c>
      <c r="E132" s="24">
        <v>70</v>
      </c>
      <c r="F132" s="5">
        <v>789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>
        <v>789</v>
      </c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>
        <f t="shared" si="4"/>
        <v>0</v>
      </c>
    </row>
    <row r="133" spans="1:50" x14ac:dyDescent="0.3">
      <c r="A133" s="16">
        <v>44869</v>
      </c>
      <c r="B133" s="3" t="s">
        <v>201</v>
      </c>
      <c r="C133" s="3" t="s">
        <v>262</v>
      </c>
      <c r="D133" s="3" t="s">
        <v>20</v>
      </c>
      <c r="E133" s="24" t="s">
        <v>236</v>
      </c>
      <c r="F133" s="5">
        <v>594.58000000000004</v>
      </c>
      <c r="G133" s="5">
        <v>594.58000000000004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>
        <f t="shared" si="4"/>
        <v>0</v>
      </c>
    </row>
    <row r="134" spans="1:50" x14ac:dyDescent="0.3">
      <c r="A134" s="16">
        <v>44869</v>
      </c>
      <c r="B134" s="3" t="s">
        <v>206</v>
      </c>
      <c r="C134" s="3" t="s">
        <v>257</v>
      </c>
      <c r="D134" s="3" t="s">
        <v>20</v>
      </c>
      <c r="E134" s="24">
        <v>71</v>
      </c>
      <c r="F134" s="5">
        <v>152.82</v>
      </c>
      <c r="G134" s="5"/>
      <c r="H134" s="5">
        <v>127.35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>
        <v>25.47</v>
      </c>
      <c r="AW134" s="5">
        <f t="shared" si="4"/>
        <v>0</v>
      </c>
    </row>
    <row r="135" spans="1:50" x14ac:dyDescent="0.3">
      <c r="A135" s="16">
        <v>44872</v>
      </c>
      <c r="B135" s="3" t="s">
        <v>201</v>
      </c>
      <c r="C135" s="3" t="s">
        <v>44</v>
      </c>
      <c r="D135" s="3" t="s">
        <v>20</v>
      </c>
      <c r="E135" s="24" t="s">
        <v>236</v>
      </c>
      <c r="F135" s="5">
        <v>732.13</v>
      </c>
      <c r="G135" s="5">
        <v>732.13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>
        <f t="shared" si="4"/>
        <v>0</v>
      </c>
    </row>
    <row r="136" spans="1:50" x14ac:dyDescent="0.3">
      <c r="A136" s="16">
        <v>44879</v>
      </c>
      <c r="B136" s="3" t="s">
        <v>286</v>
      </c>
      <c r="C136" s="3" t="s">
        <v>360</v>
      </c>
      <c r="D136" s="3" t="s">
        <v>20</v>
      </c>
      <c r="E136" s="24">
        <v>72</v>
      </c>
      <c r="F136" s="5">
        <v>120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>
        <v>120</v>
      </c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>
        <f t="shared" si="4"/>
        <v>0</v>
      </c>
    </row>
    <row r="137" spans="1:50" x14ac:dyDescent="0.3">
      <c r="A137" s="16">
        <v>44879</v>
      </c>
      <c r="B137" s="3" t="s">
        <v>260</v>
      </c>
      <c r="C137" s="3" t="s">
        <v>361</v>
      </c>
      <c r="D137" s="3" t="s">
        <v>20</v>
      </c>
      <c r="E137" s="24">
        <v>73</v>
      </c>
      <c r="F137" s="5">
        <v>397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>
        <v>397</v>
      </c>
      <c r="AR137" s="5"/>
      <c r="AS137" s="5"/>
      <c r="AT137" s="5"/>
      <c r="AU137" s="5"/>
      <c r="AV137" s="5"/>
      <c r="AW137" s="5">
        <f t="shared" si="4"/>
        <v>0</v>
      </c>
    </row>
    <row r="138" spans="1:50" x14ac:dyDescent="0.3">
      <c r="A138" s="16">
        <v>44879</v>
      </c>
      <c r="B138" s="3" t="s">
        <v>260</v>
      </c>
      <c r="C138" s="3" t="s">
        <v>362</v>
      </c>
      <c r="D138" s="3" t="s">
        <v>20</v>
      </c>
      <c r="E138" s="24">
        <v>74</v>
      </c>
      <c r="F138" s="5">
        <v>68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>
        <v>68</v>
      </c>
      <c r="AR138" s="5"/>
      <c r="AS138" s="5"/>
      <c r="AT138" s="5"/>
      <c r="AU138" s="5"/>
      <c r="AV138" s="5"/>
      <c r="AW138" s="5">
        <f t="shared" si="4"/>
        <v>0</v>
      </c>
    </row>
    <row r="139" spans="1:50" x14ac:dyDescent="0.3">
      <c r="A139" s="16">
        <v>44879</v>
      </c>
      <c r="B139" s="3" t="s">
        <v>260</v>
      </c>
      <c r="C139" s="3" t="s">
        <v>363</v>
      </c>
      <c r="D139" s="3" t="s">
        <v>20</v>
      </c>
      <c r="E139" s="24">
        <v>75</v>
      </c>
      <c r="F139" s="5">
        <v>64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>
        <v>64</v>
      </c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>
        <f t="shared" si="4"/>
        <v>0</v>
      </c>
    </row>
    <row r="140" spans="1:50" x14ac:dyDescent="0.3">
      <c r="A140" s="16">
        <v>44886</v>
      </c>
      <c r="B140" s="3" t="s">
        <v>86</v>
      </c>
      <c r="C140" s="3" t="s">
        <v>209</v>
      </c>
      <c r="D140" s="3" t="s">
        <v>20</v>
      </c>
      <c r="E140" s="24">
        <v>76</v>
      </c>
      <c r="F140" s="5">
        <v>36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>
        <v>36</v>
      </c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>
        <f t="shared" si="4"/>
        <v>0</v>
      </c>
      <c r="AX140" s="5"/>
    </row>
    <row r="141" spans="1:50" x14ac:dyDescent="0.3">
      <c r="A141" s="16">
        <v>44886</v>
      </c>
      <c r="B141" s="3" t="s">
        <v>246</v>
      </c>
      <c r="C141" s="3" t="s">
        <v>245</v>
      </c>
      <c r="D141" s="3" t="s">
        <v>20</v>
      </c>
      <c r="E141" s="38" t="s">
        <v>247</v>
      </c>
      <c r="F141" s="5">
        <v>5</v>
      </c>
      <c r="G141" s="5"/>
      <c r="H141" s="5"/>
      <c r="I141" s="5"/>
      <c r="J141" s="5"/>
      <c r="K141" s="5"/>
      <c r="L141" s="5"/>
      <c r="M141" s="5"/>
      <c r="N141" s="5">
        <v>5</v>
      </c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>
        <f t="shared" si="4"/>
        <v>0</v>
      </c>
    </row>
    <row r="142" spans="1:50" x14ac:dyDescent="0.3">
      <c r="A142" s="16">
        <v>44888</v>
      </c>
      <c r="B142" s="3" t="s">
        <v>31</v>
      </c>
      <c r="C142" s="3" t="s">
        <v>359</v>
      </c>
      <c r="D142" s="3" t="s">
        <v>20</v>
      </c>
      <c r="E142" s="24">
        <v>77</v>
      </c>
      <c r="F142" s="5">
        <v>8.23</v>
      </c>
      <c r="G142" s="5"/>
      <c r="H142" s="5">
        <v>6.86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>
        <v>1.37</v>
      </c>
      <c r="AW142" s="5">
        <f t="shared" si="4"/>
        <v>0</v>
      </c>
    </row>
    <row r="143" spans="1:50" x14ac:dyDescent="0.3">
      <c r="A143" s="16">
        <v>44895</v>
      </c>
      <c r="B143" s="3" t="s">
        <v>364</v>
      </c>
      <c r="C143" s="3" t="s">
        <v>280</v>
      </c>
      <c r="D143" s="3" t="s">
        <v>20</v>
      </c>
      <c r="E143" s="24">
        <v>78</v>
      </c>
      <c r="F143" s="5">
        <v>43.1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>
        <v>43.1</v>
      </c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>
        <f t="shared" si="4"/>
        <v>0</v>
      </c>
    </row>
    <row r="144" spans="1:50" x14ac:dyDescent="0.3">
      <c r="A144" s="16">
        <v>44901</v>
      </c>
      <c r="B144" s="3" t="s">
        <v>201</v>
      </c>
      <c r="C144" s="3" t="s">
        <v>44</v>
      </c>
      <c r="D144" s="3" t="s">
        <v>20</v>
      </c>
      <c r="E144" s="24" t="s">
        <v>236</v>
      </c>
      <c r="F144" s="5">
        <v>732.13</v>
      </c>
      <c r="G144" s="5">
        <v>732.13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>
        <f t="shared" si="4"/>
        <v>0</v>
      </c>
    </row>
    <row r="145" spans="1:54" x14ac:dyDescent="0.3">
      <c r="A145" s="16">
        <v>44904</v>
      </c>
      <c r="B145" s="3" t="s">
        <v>394</v>
      </c>
      <c r="C145" s="3" t="s">
        <v>395</v>
      </c>
      <c r="D145" s="3" t="s">
        <v>20</v>
      </c>
      <c r="E145" s="24">
        <v>79</v>
      </c>
      <c r="F145" s="5">
        <v>360</v>
      </c>
      <c r="G145" s="5"/>
      <c r="H145" s="5"/>
      <c r="I145" s="5"/>
      <c r="J145" s="5"/>
      <c r="K145" s="5"/>
      <c r="L145" s="5">
        <v>300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>
        <v>60</v>
      </c>
      <c r="AW145" s="5">
        <f t="shared" si="4"/>
        <v>0</v>
      </c>
    </row>
    <row r="146" spans="1:54" x14ac:dyDescent="0.3">
      <c r="A146" s="16">
        <v>44907</v>
      </c>
      <c r="B146" s="3" t="s">
        <v>423</v>
      </c>
      <c r="C146" s="3" t="s">
        <v>423</v>
      </c>
      <c r="D146" s="3" t="s">
        <v>20</v>
      </c>
      <c r="E146" s="38" t="s">
        <v>247</v>
      </c>
      <c r="F146" s="5">
        <v>397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>
        <v>397</v>
      </c>
      <c r="AS146" s="5"/>
      <c r="AT146" s="5"/>
      <c r="AU146" s="5"/>
      <c r="AV146" s="5"/>
      <c r="AW146" s="5">
        <f t="shared" si="4"/>
        <v>0</v>
      </c>
    </row>
    <row r="147" spans="1:54" x14ac:dyDescent="0.3">
      <c r="A147" s="16">
        <v>44907</v>
      </c>
      <c r="B147" s="3" t="s">
        <v>423</v>
      </c>
      <c r="C147" s="3" t="s">
        <v>423</v>
      </c>
      <c r="D147" s="3" t="s">
        <v>20</v>
      </c>
      <c r="E147" s="38" t="s">
        <v>247</v>
      </c>
      <c r="F147" s="5">
        <v>68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>
        <v>68</v>
      </c>
      <c r="AS147" s="5"/>
      <c r="AT147" s="5"/>
      <c r="AU147" s="5"/>
      <c r="AV147" s="5"/>
      <c r="AW147" s="5">
        <f t="shared" si="4"/>
        <v>0</v>
      </c>
    </row>
    <row r="148" spans="1:54" x14ac:dyDescent="0.3">
      <c r="A148" s="16">
        <v>44909</v>
      </c>
      <c r="B148" s="3" t="s">
        <v>292</v>
      </c>
      <c r="C148" s="3" t="s">
        <v>396</v>
      </c>
      <c r="D148" s="3" t="s">
        <v>20</v>
      </c>
      <c r="E148" s="24">
        <v>80</v>
      </c>
      <c r="F148" s="5">
        <v>260</v>
      </c>
      <c r="G148" s="5"/>
      <c r="H148" s="5"/>
      <c r="I148" s="5">
        <v>260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>
        <f t="shared" si="4"/>
        <v>0</v>
      </c>
    </row>
    <row r="149" spans="1:54" x14ac:dyDescent="0.3">
      <c r="A149" s="16">
        <v>44916</v>
      </c>
      <c r="B149" s="3" t="s">
        <v>31</v>
      </c>
      <c r="C149" s="3" t="s">
        <v>359</v>
      </c>
      <c r="D149" s="3" t="s">
        <v>20</v>
      </c>
      <c r="E149" s="24">
        <v>81</v>
      </c>
      <c r="F149" s="5">
        <v>13.2</v>
      </c>
      <c r="G149" s="5"/>
      <c r="H149" s="5">
        <v>13.2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>
        <f t="shared" si="4"/>
        <v>0</v>
      </c>
    </row>
    <row r="150" spans="1:54" s="101" customFormat="1" x14ac:dyDescent="0.3">
      <c r="A150" s="104">
        <v>44916</v>
      </c>
      <c r="B150" s="101" t="s">
        <v>246</v>
      </c>
      <c r="C150" s="101" t="s">
        <v>245</v>
      </c>
      <c r="D150" s="101" t="s">
        <v>20</v>
      </c>
      <c r="E150" s="113" t="s">
        <v>247</v>
      </c>
      <c r="F150" s="79">
        <v>5</v>
      </c>
      <c r="G150" s="79"/>
      <c r="H150" s="79"/>
      <c r="I150" s="79"/>
      <c r="J150" s="79"/>
      <c r="K150" s="79"/>
      <c r="L150" s="79"/>
      <c r="M150" s="79"/>
      <c r="N150" s="79">
        <v>5</v>
      </c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  <c r="AU150" s="79"/>
      <c r="AV150" s="79"/>
      <c r="AW150" s="79">
        <f t="shared" si="4"/>
        <v>0</v>
      </c>
      <c r="AX150" s="79">
        <f>SUM(AV114:AV150)</f>
        <v>256.32000000000005</v>
      </c>
      <c r="BB150" s="79">
        <f>SUM(AV115:AV145)</f>
        <v>256.32000000000005</v>
      </c>
    </row>
    <row r="151" spans="1:54" x14ac:dyDescent="0.3">
      <c r="A151" s="16">
        <v>44932</v>
      </c>
      <c r="B151" s="3" t="s">
        <v>201</v>
      </c>
      <c r="C151" s="3" t="s">
        <v>44</v>
      </c>
      <c r="D151" s="3" t="s">
        <v>20</v>
      </c>
      <c r="E151" s="24" t="s">
        <v>236</v>
      </c>
      <c r="F151" s="5">
        <v>732.13</v>
      </c>
      <c r="G151" s="5">
        <v>732.13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>
        <f t="shared" si="4"/>
        <v>0</v>
      </c>
    </row>
    <row r="152" spans="1:54" x14ac:dyDescent="0.3">
      <c r="A152" s="16">
        <v>44942</v>
      </c>
      <c r="B152" s="3" t="s">
        <v>265</v>
      </c>
      <c r="C152" s="3" t="s">
        <v>160</v>
      </c>
      <c r="D152" s="3" t="s">
        <v>20</v>
      </c>
      <c r="E152" s="24">
        <v>82</v>
      </c>
      <c r="F152" s="5">
        <v>172.8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>
        <v>144</v>
      </c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>
        <v>28.8</v>
      </c>
      <c r="AW152" s="5">
        <f t="shared" si="4"/>
        <v>0</v>
      </c>
    </row>
    <row r="153" spans="1:54" x14ac:dyDescent="0.3">
      <c r="A153" s="16">
        <v>44946</v>
      </c>
      <c r="B153" s="3" t="s">
        <v>17</v>
      </c>
      <c r="C153" s="3" t="s">
        <v>138</v>
      </c>
      <c r="D153" s="3" t="s">
        <v>20</v>
      </c>
      <c r="E153" s="24" t="s">
        <v>236</v>
      </c>
      <c r="F153" s="5">
        <v>1145.31</v>
      </c>
      <c r="G153" s="5">
        <v>1145.31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>
        <f t="shared" si="4"/>
        <v>0</v>
      </c>
    </row>
    <row r="154" spans="1:54" x14ac:dyDescent="0.3">
      <c r="A154" s="16">
        <v>44947</v>
      </c>
      <c r="B154" s="3" t="s">
        <v>246</v>
      </c>
      <c r="C154" s="3" t="s">
        <v>245</v>
      </c>
      <c r="D154" s="3" t="s">
        <v>20</v>
      </c>
      <c r="E154" s="38" t="s">
        <v>247</v>
      </c>
      <c r="F154" s="5">
        <v>5.4</v>
      </c>
      <c r="G154" s="5"/>
      <c r="H154" s="5"/>
      <c r="I154" s="5"/>
      <c r="J154" s="5"/>
      <c r="K154" s="5"/>
      <c r="L154" s="5"/>
      <c r="M154" s="5"/>
      <c r="N154" s="5">
        <v>5.4</v>
      </c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>
        <f t="shared" si="4"/>
        <v>0</v>
      </c>
    </row>
    <row r="155" spans="1:54" x14ac:dyDescent="0.3">
      <c r="A155" s="16">
        <v>44949</v>
      </c>
      <c r="B155" s="3" t="s">
        <v>31</v>
      </c>
      <c r="C155" s="3" t="s">
        <v>359</v>
      </c>
      <c r="D155" s="3" t="s">
        <v>20</v>
      </c>
      <c r="E155" s="24">
        <v>83</v>
      </c>
      <c r="F155" s="5">
        <v>13.2</v>
      </c>
      <c r="G155" s="5"/>
      <c r="H155" s="5">
        <v>11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>
        <v>2.2000000000000002</v>
      </c>
      <c r="AW155" s="5">
        <f t="shared" si="4"/>
        <v>0</v>
      </c>
    </row>
    <row r="156" spans="1:54" x14ac:dyDescent="0.3">
      <c r="A156" s="16">
        <v>44953</v>
      </c>
      <c r="B156" s="3" t="s">
        <v>292</v>
      </c>
      <c r="C156" s="3" t="s">
        <v>417</v>
      </c>
      <c r="D156" s="3" t="s">
        <v>20</v>
      </c>
      <c r="E156" s="24">
        <v>84</v>
      </c>
      <c r="F156" s="5">
        <v>30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>
        <v>30</v>
      </c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>
        <f t="shared" si="4"/>
        <v>0</v>
      </c>
    </row>
    <row r="157" spans="1:54" x14ac:dyDescent="0.3">
      <c r="A157" s="16">
        <v>44956</v>
      </c>
      <c r="B157" s="3" t="s">
        <v>427</v>
      </c>
      <c r="C157" s="3" t="s">
        <v>428</v>
      </c>
      <c r="D157" s="3" t="s">
        <v>20</v>
      </c>
      <c r="E157" s="24">
        <v>85</v>
      </c>
      <c r="F157" s="5">
        <v>40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>
        <v>40</v>
      </c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>
        <f t="shared" si="4"/>
        <v>0</v>
      </c>
    </row>
    <row r="158" spans="1:54" x14ac:dyDescent="0.3">
      <c r="A158" s="16">
        <v>44958</v>
      </c>
      <c r="B158" s="3" t="s">
        <v>431</v>
      </c>
      <c r="C158" s="3" t="s">
        <v>432</v>
      </c>
      <c r="D158" s="3" t="s">
        <v>20</v>
      </c>
      <c r="E158" s="24">
        <v>86</v>
      </c>
      <c r="F158" s="5">
        <v>828.64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>
        <v>828.64</v>
      </c>
      <c r="AQ158" s="5"/>
      <c r="AR158" s="5"/>
      <c r="AS158" s="5"/>
      <c r="AT158" s="5"/>
      <c r="AU158" s="5"/>
      <c r="AV158" s="5"/>
      <c r="AW158" s="5">
        <f t="shared" si="4"/>
        <v>0</v>
      </c>
    </row>
    <row r="159" spans="1:54" x14ac:dyDescent="0.3">
      <c r="A159" s="16">
        <v>44958</v>
      </c>
      <c r="B159" s="3" t="s">
        <v>433</v>
      </c>
      <c r="C159" s="3" t="s">
        <v>434</v>
      </c>
      <c r="D159" s="3" t="s">
        <v>20</v>
      </c>
      <c r="E159" s="24">
        <v>87</v>
      </c>
      <c r="F159" s="5">
        <v>24.99</v>
      </c>
      <c r="G159" s="5"/>
      <c r="H159" s="5"/>
      <c r="I159" s="5">
        <v>24.99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>
        <f t="shared" si="4"/>
        <v>0</v>
      </c>
    </row>
    <row r="160" spans="1:54" x14ac:dyDescent="0.3">
      <c r="A160" s="16">
        <v>44959</v>
      </c>
      <c r="B160" s="3" t="s">
        <v>206</v>
      </c>
      <c r="C160" s="3" t="s">
        <v>257</v>
      </c>
      <c r="D160" s="3" t="s">
        <v>20</v>
      </c>
      <c r="E160" s="24">
        <v>88</v>
      </c>
      <c r="F160" s="5">
        <v>154.97999999999999</v>
      </c>
      <c r="G160" s="5"/>
      <c r="H160" s="5">
        <v>129.15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>
        <v>25.83</v>
      </c>
      <c r="AW160" s="5">
        <f t="shared" si="4"/>
        <v>0</v>
      </c>
    </row>
    <row r="161" spans="1:50" x14ac:dyDescent="0.3">
      <c r="A161" s="16">
        <v>44963</v>
      </c>
      <c r="B161" s="3" t="s">
        <v>201</v>
      </c>
      <c r="C161" s="3" t="s">
        <v>44</v>
      </c>
      <c r="D161" s="3" t="s">
        <v>20</v>
      </c>
      <c r="E161" s="24" t="s">
        <v>236</v>
      </c>
      <c r="F161" s="5">
        <v>732.13</v>
      </c>
      <c r="G161" s="5">
        <v>732.13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>
        <f t="shared" si="4"/>
        <v>0</v>
      </c>
    </row>
    <row r="162" spans="1:50" x14ac:dyDescent="0.3">
      <c r="A162" s="16">
        <v>44972</v>
      </c>
      <c r="B162" s="3" t="s">
        <v>342</v>
      </c>
      <c r="C162" s="3" t="s">
        <v>301</v>
      </c>
      <c r="D162" s="3" t="s">
        <v>20</v>
      </c>
      <c r="E162" s="24">
        <v>89</v>
      </c>
      <c r="F162" s="5">
        <v>1692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>
        <v>1410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>
        <v>282</v>
      </c>
      <c r="AW162" s="5">
        <f t="shared" si="4"/>
        <v>0</v>
      </c>
    </row>
    <row r="163" spans="1:50" x14ac:dyDescent="0.3">
      <c r="A163" s="16">
        <v>44972</v>
      </c>
      <c r="B163" s="3" t="s">
        <v>435</v>
      </c>
      <c r="C163" s="3" t="s">
        <v>209</v>
      </c>
      <c r="D163" s="3" t="s">
        <v>20</v>
      </c>
      <c r="E163" s="24">
        <v>90</v>
      </c>
      <c r="F163" s="5">
        <v>28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>
        <v>28</v>
      </c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>
        <f t="shared" si="4"/>
        <v>0</v>
      </c>
    </row>
    <row r="164" spans="1:50" x14ac:dyDescent="0.3">
      <c r="A164" s="16">
        <v>44977</v>
      </c>
      <c r="B164" s="3" t="s">
        <v>201</v>
      </c>
      <c r="C164" s="3" t="s">
        <v>44</v>
      </c>
      <c r="D164" s="3" t="s">
        <v>20</v>
      </c>
      <c r="E164" s="24" t="s">
        <v>236</v>
      </c>
      <c r="F164" s="5">
        <v>247.72</v>
      </c>
      <c r="G164" s="5">
        <v>247.72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>
        <f t="shared" si="4"/>
        <v>0</v>
      </c>
      <c r="AX164" s="5"/>
    </row>
    <row r="165" spans="1:50" x14ac:dyDescent="0.3">
      <c r="A165" s="16">
        <v>44977</v>
      </c>
      <c r="B165" s="3" t="s">
        <v>17</v>
      </c>
      <c r="C165" s="3" t="s">
        <v>138</v>
      </c>
      <c r="D165" s="3" t="s">
        <v>20</v>
      </c>
      <c r="E165" s="24" t="s">
        <v>236</v>
      </c>
      <c r="F165" s="5">
        <v>773.65</v>
      </c>
      <c r="G165" s="5">
        <v>773.65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>
        <f t="shared" si="4"/>
        <v>0</v>
      </c>
    </row>
    <row r="166" spans="1:50" x14ac:dyDescent="0.3">
      <c r="A166" s="16">
        <v>44978</v>
      </c>
      <c r="B166" s="3" t="s">
        <v>246</v>
      </c>
      <c r="C166" s="3" t="s">
        <v>245</v>
      </c>
      <c r="D166" s="3" t="s">
        <v>20</v>
      </c>
      <c r="E166" s="38" t="s">
        <v>247</v>
      </c>
      <c r="F166" s="5">
        <v>6.6</v>
      </c>
      <c r="G166" s="5"/>
      <c r="H166" s="5"/>
      <c r="I166" s="5"/>
      <c r="J166" s="5"/>
      <c r="K166" s="5"/>
      <c r="L166" s="5"/>
      <c r="M166" s="5"/>
      <c r="N166" s="5">
        <v>6.6</v>
      </c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>
        <f t="shared" si="4"/>
        <v>0</v>
      </c>
    </row>
    <row r="167" spans="1:50" x14ac:dyDescent="0.3">
      <c r="A167" s="16">
        <v>44979</v>
      </c>
      <c r="B167" s="3" t="s">
        <v>31</v>
      </c>
      <c r="C167" s="3" t="s">
        <v>359</v>
      </c>
      <c r="D167" s="3" t="s">
        <v>20</v>
      </c>
      <c r="E167" s="24">
        <v>91</v>
      </c>
      <c r="F167" s="5">
        <v>13.2</v>
      </c>
      <c r="G167" s="5"/>
      <c r="H167" s="5">
        <v>11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>
        <v>2.2000000000000002</v>
      </c>
      <c r="AW167" s="5">
        <f t="shared" si="4"/>
        <v>0</v>
      </c>
    </row>
    <row r="168" spans="1:50" x14ac:dyDescent="0.3">
      <c r="A168" s="16">
        <v>44984</v>
      </c>
      <c r="B168" s="3" t="s">
        <v>222</v>
      </c>
      <c r="C168" s="3" t="s">
        <v>436</v>
      </c>
      <c r="D168" s="3" t="s">
        <v>20</v>
      </c>
      <c r="E168" s="24">
        <v>92</v>
      </c>
      <c r="F168" s="5">
        <v>70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>
        <v>70</v>
      </c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>
        <f t="shared" si="4"/>
        <v>0</v>
      </c>
    </row>
    <row r="169" spans="1:50" x14ac:dyDescent="0.3">
      <c r="A169" s="16">
        <v>44991</v>
      </c>
      <c r="B169" s="3" t="s">
        <v>201</v>
      </c>
      <c r="C169" s="3" t="s">
        <v>44</v>
      </c>
      <c r="D169" s="3" t="s">
        <v>20</v>
      </c>
      <c r="E169" s="24" t="s">
        <v>236</v>
      </c>
      <c r="F169" s="5">
        <v>732.13</v>
      </c>
      <c r="G169" s="5">
        <v>732.13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>
        <f t="shared" si="4"/>
        <v>0</v>
      </c>
      <c r="AX169" s="5"/>
    </row>
    <row r="170" spans="1:50" x14ac:dyDescent="0.3">
      <c r="A170" s="16">
        <v>44995</v>
      </c>
      <c r="B170" s="3" t="s">
        <v>222</v>
      </c>
      <c r="C170" s="3" t="s">
        <v>446</v>
      </c>
      <c r="D170" s="3" t="s">
        <v>20</v>
      </c>
      <c r="E170" s="24">
        <v>93</v>
      </c>
      <c r="F170" s="5">
        <v>10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>
        <v>10</v>
      </c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>
        <f t="shared" si="4"/>
        <v>0</v>
      </c>
    </row>
    <row r="171" spans="1:50" x14ac:dyDescent="0.3">
      <c r="A171" s="16">
        <v>45006</v>
      </c>
      <c r="B171" s="3" t="s">
        <v>246</v>
      </c>
      <c r="C171" s="3" t="s">
        <v>245</v>
      </c>
      <c r="D171" s="3" t="s">
        <v>20</v>
      </c>
      <c r="E171" s="38" t="s">
        <v>247</v>
      </c>
      <c r="F171" s="5">
        <v>5</v>
      </c>
      <c r="G171" s="5"/>
      <c r="H171" s="5"/>
      <c r="I171" s="5"/>
      <c r="J171" s="5"/>
      <c r="K171" s="5"/>
      <c r="L171" s="5"/>
      <c r="M171" s="5"/>
      <c r="N171" s="5">
        <v>5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>
        <f t="shared" si="4"/>
        <v>0</v>
      </c>
    </row>
    <row r="172" spans="1:50" x14ac:dyDescent="0.3">
      <c r="A172" s="16">
        <v>45007</v>
      </c>
      <c r="B172" s="3" t="s">
        <v>31</v>
      </c>
      <c r="C172" s="3" t="s">
        <v>359</v>
      </c>
      <c r="D172" s="3" t="s">
        <v>20</v>
      </c>
      <c r="E172" s="24">
        <v>94</v>
      </c>
      <c r="F172" s="5">
        <v>13.2</v>
      </c>
      <c r="G172" s="5"/>
      <c r="H172" s="5">
        <v>11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>
        <v>2.2000000000000002</v>
      </c>
      <c r="AW172" s="5">
        <f t="shared" si="4"/>
        <v>0</v>
      </c>
    </row>
    <row r="173" spans="1:50" x14ac:dyDescent="0.3">
      <c r="A173" s="16">
        <v>45009</v>
      </c>
      <c r="B173" s="3" t="s">
        <v>292</v>
      </c>
      <c r="C173" s="3" t="s">
        <v>417</v>
      </c>
      <c r="D173" s="3" t="s">
        <v>20</v>
      </c>
      <c r="E173" s="24">
        <v>95</v>
      </c>
      <c r="F173" s="5">
        <v>53</v>
      </c>
      <c r="G173" s="5"/>
      <c r="H173" s="5"/>
      <c r="I173" s="5">
        <v>53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>
        <f t="shared" si="4"/>
        <v>0</v>
      </c>
    </row>
    <row r="174" spans="1:50" x14ac:dyDescent="0.3">
      <c r="A174" s="16">
        <v>45009</v>
      </c>
      <c r="B174" s="3" t="s">
        <v>273</v>
      </c>
      <c r="C174" s="3" t="s">
        <v>68</v>
      </c>
      <c r="D174" s="3" t="s">
        <v>20</v>
      </c>
      <c r="E174" s="24">
        <v>96</v>
      </c>
      <c r="F174" s="5">
        <v>4389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>
        <v>4389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>
        <f t="shared" si="4"/>
        <v>0</v>
      </c>
    </row>
    <row r="175" spans="1:50" x14ac:dyDescent="0.3">
      <c r="A175" s="16">
        <v>45009</v>
      </c>
      <c r="B175" s="3" t="s">
        <v>298</v>
      </c>
      <c r="C175" s="3" t="s">
        <v>282</v>
      </c>
      <c r="D175" s="3" t="s">
        <v>20</v>
      </c>
      <c r="E175" s="24">
        <v>97</v>
      </c>
      <c r="F175" s="5">
        <v>500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>
        <v>500</v>
      </c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>
        <f t="shared" si="4"/>
        <v>0</v>
      </c>
    </row>
    <row r="176" spans="1:50" x14ac:dyDescent="0.3">
      <c r="A176" s="16">
        <v>45012</v>
      </c>
      <c r="B176" s="3" t="s">
        <v>222</v>
      </c>
      <c r="C176" s="3" t="s">
        <v>447</v>
      </c>
      <c r="D176" s="3" t="s">
        <v>20</v>
      </c>
      <c r="E176" s="24">
        <v>98</v>
      </c>
      <c r="F176" s="5">
        <v>68.400000000000006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>
        <v>57</v>
      </c>
      <c r="AO176" s="5"/>
      <c r="AP176" s="5"/>
      <c r="AQ176" s="5"/>
      <c r="AR176" s="5"/>
      <c r="AS176" s="5"/>
      <c r="AT176" s="5"/>
      <c r="AU176" s="5"/>
      <c r="AV176" s="5">
        <v>11.4</v>
      </c>
      <c r="AW176" s="5">
        <f t="shared" si="4"/>
        <v>0</v>
      </c>
    </row>
    <row r="177" spans="1:52" x14ac:dyDescent="0.3">
      <c r="A177" s="16">
        <v>45012</v>
      </c>
      <c r="B177" s="3" t="s">
        <v>222</v>
      </c>
      <c r="C177" s="3" t="s">
        <v>447</v>
      </c>
      <c r="D177" s="3" t="s">
        <v>20</v>
      </c>
      <c r="E177" s="24">
        <v>99</v>
      </c>
      <c r="F177" s="5">
        <v>136.80000000000001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>
        <v>114</v>
      </c>
      <c r="AO177" s="5"/>
      <c r="AP177" s="5"/>
      <c r="AQ177" s="5"/>
      <c r="AR177" s="5"/>
      <c r="AS177" s="5"/>
      <c r="AT177" s="5"/>
      <c r="AU177" s="5"/>
      <c r="AV177" s="5">
        <v>22.8</v>
      </c>
      <c r="AW177" s="5">
        <f t="shared" si="4"/>
        <v>0</v>
      </c>
    </row>
    <row r="178" spans="1:52" x14ac:dyDescent="0.3">
      <c r="A178" s="16">
        <v>45012</v>
      </c>
      <c r="B178" s="3" t="s">
        <v>448</v>
      </c>
      <c r="C178" s="3" t="s">
        <v>68</v>
      </c>
      <c r="D178" s="3" t="s">
        <v>20</v>
      </c>
      <c r="E178" s="24">
        <v>100</v>
      </c>
      <c r="F178" s="5">
        <v>956.25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>
        <v>956.25</v>
      </c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>
        <f t="shared" si="4"/>
        <v>0</v>
      </c>
      <c r="AX178" s="5">
        <f>SUM(AV151:AV178)</f>
        <v>377.42999999999995</v>
      </c>
      <c r="AZ178" s="5"/>
    </row>
    <row r="179" spans="1:52" x14ac:dyDescent="0.3">
      <c r="A179" s="16">
        <v>45016</v>
      </c>
      <c r="B179" s="3" t="s">
        <v>451</v>
      </c>
      <c r="C179" s="3" t="s">
        <v>289</v>
      </c>
      <c r="D179" s="3" t="s">
        <v>20</v>
      </c>
      <c r="E179" s="24">
        <v>101</v>
      </c>
      <c r="F179" s="5">
        <v>857.5</v>
      </c>
      <c r="G179" s="5"/>
      <c r="H179" s="5"/>
      <c r="I179" s="5"/>
      <c r="J179" s="5"/>
      <c r="K179" s="5"/>
      <c r="L179" s="5"/>
      <c r="M179" s="5"/>
      <c r="N179" s="5"/>
      <c r="O179" s="5">
        <v>857.5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>
        <f t="shared" si="4"/>
        <v>0</v>
      </c>
    </row>
    <row r="180" spans="1:52" x14ac:dyDescent="0.3">
      <c r="A180" s="16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>
        <f t="shared" si="4"/>
        <v>0</v>
      </c>
    </row>
    <row r="181" spans="1:52" x14ac:dyDescent="0.3">
      <c r="A181" s="16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>
        <f t="shared" si="4"/>
        <v>0</v>
      </c>
    </row>
    <row r="182" spans="1:52" x14ac:dyDescent="0.3">
      <c r="A182" s="16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>
        <f t="shared" si="4"/>
        <v>0</v>
      </c>
    </row>
    <row r="183" spans="1:52" x14ac:dyDescent="0.3">
      <c r="A183" s="16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>
        <f t="shared" si="4"/>
        <v>0</v>
      </c>
    </row>
    <row r="184" spans="1:52" x14ac:dyDescent="0.3">
      <c r="A184" s="16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>
        <f t="shared" si="4"/>
        <v>0</v>
      </c>
    </row>
    <row r="185" spans="1:52" x14ac:dyDescent="0.3">
      <c r="A185" s="16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>
        <f t="shared" si="4"/>
        <v>0</v>
      </c>
    </row>
    <row r="186" spans="1:52" x14ac:dyDescent="0.3">
      <c r="A186" s="16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>
        <f t="shared" si="4"/>
        <v>0</v>
      </c>
    </row>
    <row r="187" spans="1:52" x14ac:dyDescent="0.3">
      <c r="A187" s="16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>
        <f t="shared" si="4"/>
        <v>0</v>
      </c>
    </row>
    <row r="188" spans="1:52" x14ac:dyDescent="0.3">
      <c r="A188" s="16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>
        <f t="shared" si="4"/>
        <v>0</v>
      </c>
    </row>
    <row r="189" spans="1:52" x14ac:dyDescent="0.3">
      <c r="A189" s="16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>
        <f t="shared" si="4"/>
        <v>0</v>
      </c>
    </row>
    <row r="190" spans="1:52" x14ac:dyDescent="0.3">
      <c r="A190" s="16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>
        <f t="shared" ref="AW190:AW253" si="5">F190-G190-H190-I190-J190-K190-L190-M190-N190-O190-P190-Q190-R190-S190-T190-U190-V190-W190-X190-Y190-Z190-AA190-AB190-AC190-AD190-AE190-AF190-AG190-AH190-AI190-AJ190-AK190-AL190-AM190-AN190-AO190-AP190-AQ190-AR190-AS190-AT190-AU190-AV190</f>
        <v>0</v>
      </c>
    </row>
    <row r="191" spans="1:52" x14ac:dyDescent="0.3">
      <c r="A191" s="16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>
        <f t="shared" si="5"/>
        <v>0</v>
      </c>
    </row>
    <row r="192" spans="1:52" x14ac:dyDescent="0.3">
      <c r="A192" s="16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>
        <f t="shared" si="5"/>
        <v>0</v>
      </c>
      <c r="AZ192" s="5"/>
    </row>
    <row r="193" spans="1:49" x14ac:dyDescent="0.3">
      <c r="A193" s="16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>
        <f t="shared" si="5"/>
        <v>0</v>
      </c>
    </row>
    <row r="194" spans="1:49" x14ac:dyDescent="0.3">
      <c r="A194" s="16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>
        <f t="shared" si="5"/>
        <v>0</v>
      </c>
    </row>
    <row r="195" spans="1:49" x14ac:dyDescent="0.3">
      <c r="A195" s="16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>
        <f t="shared" si="5"/>
        <v>0</v>
      </c>
    </row>
    <row r="196" spans="1:49" x14ac:dyDescent="0.3">
      <c r="A196" s="16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>
        <f t="shared" si="5"/>
        <v>0</v>
      </c>
    </row>
    <row r="197" spans="1:49" x14ac:dyDescent="0.3">
      <c r="A197" s="16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>
        <f t="shared" si="5"/>
        <v>0</v>
      </c>
    </row>
    <row r="198" spans="1:49" x14ac:dyDescent="0.3">
      <c r="A198" s="16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>
        <f t="shared" si="5"/>
        <v>0</v>
      </c>
    </row>
    <row r="199" spans="1:49" x14ac:dyDescent="0.3">
      <c r="A199" s="16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>
        <f t="shared" si="5"/>
        <v>0</v>
      </c>
    </row>
    <row r="200" spans="1:49" x14ac:dyDescent="0.3">
      <c r="A200" s="16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>
        <f t="shared" si="5"/>
        <v>0</v>
      </c>
    </row>
    <row r="201" spans="1:49" x14ac:dyDescent="0.3">
      <c r="A201" s="16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>
        <f t="shared" si="5"/>
        <v>0</v>
      </c>
    </row>
    <row r="202" spans="1:49" x14ac:dyDescent="0.3">
      <c r="A202" s="16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>
        <f t="shared" si="5"/>
        <v>0</v>
      </c>
    </row>
    <row r="203" spans="1:49" x14ac:dyDescent="0.3">
      <c r="A203" s="16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>
        <f t="shared" si="5"/>
        <v>0</v>
      </c>
    </row>
    <row r="204" spans="1:49" x14ac:dyDescent="0.3">
      <c r="A204" s="16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>
        <f t="shared" si="5"/>
        <v>0</v>
      </c>
    </row>
    <row r="205" spans="1:49" x14ac:dyDescent="0.3">
      <c r="A205" s="16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>
        <f t="shared" si="5"/>
        <v>0</v>
      </c>
    </row>
    <row r="206" spans="1:49" x14ac:dyDescent="0.3">
      <c r="A206" s="16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>
        <f t="shared" si="5"/>
        <v>0</v>
      </c>
    </row>
    <row r="207" spans="1:49" x14ac:dyDescent="0.3">
      <c r="A207" s="16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>
        <f t="shared" si="5"/>
        <v>0</v>
      </c>
    </row>
    <row r="208" spans="1:49" x14ac:dyDescent="0.3">
      <c r="A208" s="16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>
        <f t="shared" si="5"/>
        <v>0</v>
      </c>
    </row>
    <row r="209" spans="1:49" x14ac:dyDescent="0.3">
      <c r="A209" s="16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>
        <f t="shared" si="5"/>
        <v>0</v>
      </c>
    </row>
    <row r="210" spans="1:49" x14ac:dyDescent="0.3">
      <c r="A210" s="16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>
        <f t="shared" si="5"/>
        <v>0</v>
      </c>
    </row>
    <row r="211" spans="1:49" x14ac:dyDescent="0.3">
      <c r="A211" s="16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>
        <f t="shared" si="5"/>
        <v>0</v>
      </c>
    </row>
    <row r="212" spans="1:49" x14ac:dyDescent="0.3">
      <c r="A212" s="16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>
        <f t="shared" si="5"/>
        <v>0</v>
      </c>
    </row>
    <row r="213" spans="1:49" x14ac:dyDescent="0.3">
      <c r="A213" s="16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>
        <f t="shared" si="5"/>
        <v>0</v>
      </c>
    </row>
    <row r="214" spans="1:49" x14ac:dyDescent="0.3">
      <c r="A214" s="16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>
        <f t="shared" si="5"/>
        <v>0</v>
      </c>
    </row>
    <row r="215" spans="1:49" x14ac:dyDescent="0.3">
      <c r="A215" s="16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>
        <f t="shared" si="5"/>
        <v>0</v>
      </c>
    </row>
    <row r="216" spans="1:49" x14ac:dyDescent="0.3">
      <c r="A216" s="16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>
        <f t="shared" si="5"/>
        <v>0</v>
      </c>
    </row>
    <row r="217" spans="1:49" x14ac:dyDescent="0.3">
      <c r="A217" s="16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>
        <f t="shared" si="5"/>
        <v>0</v>
      </c>
    </row>
    <row r="218" spans="1:49" x14ac:dyDescent="0.3">
      <c r="A218" s="16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>
        <f t="shared" si="5"/>
        <v>0</v>
      </c>
    </row>
    <row r="219" spans="1:49" x14ac:dyDescent="0.3">
      <c r="A219" s="16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>
        <f t="shared" si="5"/>
        <v>0</v>
      </c>
    </row>
    <row r="220" spans="1:49" x14ac:dyDescent="0.3">
      <c r="A220" s="16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>
        <f t="shared" si="5"/>
        <v>0</v>
      </c>
    </row>
    <row r="221" spans="1:49" x14ac:dyDescent="0.3">
      <c r="A221" s="16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>
        <f t="shared" si="5"/>
        <v>0</v>
      </c>
    </row>
    <row r="222" spans="1:49" x14ac:dyDescent="0.3">
      <c r="A222" s="16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>
        <f t="shared" si="5"/>
        <v>0</v>
      </c>
    </row>
    <row r="223" spans="1:49" x14ac:dyDescent="0.3">
      <c r="A223" s="16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>
        <f t="shared" si="5"/>
        <v>0</v>
      </c>
    </row>
    <row r="224" spans="1:49" x14ac:dyDescent="0.3">
      <c r="A224" s="16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>
        <f t="shared" si="5"/>
        <v>0</v>
      </c>
    </row>
    <row r="225" spans="1:49" x14ac:dyDescent="0.3">
      <c r="A225" s="16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>
        <f t="shared" si="5"/>
        <v>0</v>
      </c>
    </row>
    <row r="226" spans="1:49" x14ac:dyDescent="0.3">
      <c r="A226" s="16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>
        <f t="shared" si="5"/>
        <v>0</v>
      </c>
    </row>
    <row r="227" spans="1:49" x14ac:dyDescent="0.3">
      <c r="A227" s="16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>
        <f t="shared" si="5"/>
        <v>0</v>
      </c>
    </row>
    <row r="228" spans="1:49" x14ac:dyDescent="0.3">
      <c r="A228" s="16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>
        <f t="shared" si="5"/>
        <v>0</v>
      </c>
    </row>
    <row r="229" spans="1:49" x14ac:dyDescent="0.3">
      <c r="A229" s="16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>
        <f t="shared" si="5"/>
        <v>0</v>
      </c>
    </row>
    <row r="230" spans="1:49" x14ac:dyDescent="0.3">
      <c r="A230" s="16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>
        <f t="shared" si="5"/>
        <v>0</v>
      </c>
    </row>
    <row r="231" spans="1:49" x14ac:dyDescent="0.3">
      <c r="A231" s="16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>
        <f t="shared" si="5"/>
        <v>0</v>
      </c>
    </row>
    <row r="232" spans="1:49" x14ac:dyDescent="0.3">
      <c r="A232" s="16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>
        <f t="shared" si="5"/>
        <v>0</v>
      </c>
    </row>
    <row r="233" spans="1:49" x14ac:dyDescent="0.3">
      <c r="A233" s="16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>
        <f t="shared" si="5"/>
        <v>0</v>
      </c>
    </row>
    <row r="234" spans="1:49" x14ac:dyDescent="0.3">
      <c r="A234" s="16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>
        <f t="shared" si="5"/>
        <v>0</v>
      </c>
    </row>
    <row r="235" spans="1:49" x14ac:dyDescent="0.3">
      <c r="A235" s="16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>
        <f t="shared" si="5"/>
        <v>0</v>
      </c>
    </row>
    <row r="236" spans="1:49" x14ac:dyDescent="0.3">
      <c r="A236" s="16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>
        <f t="shared" si="5"/>
        <v>0</v>
      </c>
    </row>
    <row r="237" spans="1:49" x14ac:dyDescent="0.3">
      <c r="A237" s="16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>
        <f t="shared" si="5"/>
        <v>0</v>
      </c>
    </row>
    <row r="238" spans="1:49" x14ac:dyDescent="0.3">
      <c r="A238" s="16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>
        <f t="shared" si="5"/>
        <v>0</v>
      </c>
    </row>
    <row r="239" spans="1:49" x14ac:dyDescent="0.3">
      <c r="A239" s="16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>
        <f t="shared" si="5"/>
        <v>0</v>
      </c>
    </row>
    <row r="240" spans="1:49" x14ac:dyDescent="0.3">
      <c r="A240" s="16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>
        <f t="shared" si="5"/>
        <v>0</v>
      </c>
    </row>
    <row r="241" spans="1:49" x14ac:dyDescent="0.3">
      <c r="A241" s="16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>
        <f t="shared" si="5"/>
        <v>0</v>
      </c>
    </row>
    <row r="242" spans="1:49" x14ac:dyDescent="0.3">
      <c r="A242" s="16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>
        <f t="shared" si="5"/>
        <v>0</v>
      </c>
    </row>
    <row r="243" spans="1:49" x14ac:dyDescent="0.3">
      <c r="A243" s="16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>
        <f t="shared" si="5"/>
        <v>0</v>
      </c>
    </row>
    <row r="244" spans="1:49" x14ac:dyDescent="0.3">
      <c r="A244" s="16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>
        <f t="shared" si="5"/>
        <v>0</v>
      </c>
    </row>
    <row r="245" spans="1:49" x14ac:dyDescent="0.3">
      <c r="A245" s="16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>
        <f t="shared" si="5"/>
        <v>0</v>
      </c>
    </row>
    <row r="246" spans="1:49" x14ac:dyDescent="0.3">
      <c r="A246" s="16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>
        <f t="shared" si="5"/>
        <v>0</v>
      </c>
    </row>
    <row r="247" spans="1:49" x14ac:dyDescent="0.3">
      <c r="A247" s="16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>
        <f t="shared" si="5"/>
        <v>0</v>
      </c>
    </row>
    <row r="248" spans="1:49" x14ac:dyDescent="0.3">
      <c r="A248" s="16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>
        <f t="shared" si="5"/>
        <v>0</v>
      </c>
    </row>
    <row r="249" spans="1:49" x14ac:dyDescent="0.3">
      <c r="A249" s="16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>
        <f t="shared" si="5"/>
        <v>0</v>
      </c>
    </row>
    <row r="250" spans="1:49" x14ac:dyDescent="0.3">
      <c r="A250" s="16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>
        <f t="shared" si="5"/>
        <v>0</v>
      </c>
    </row>
    <row r="251" spans="1:49" x14ac:dyDescent="0.3">
      <c r="A251" s="16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>
        <f t="shared" si="5"/>
        <v>0</v>
      </c>
    </row>
    <row r="252" spans="1:49" x14ac:dyDescent="0.3">
      <c r="A252" s="16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>
        <f t="shared" si="5"/>
        <v>0</v>
      </c>
    </row>
    <row r="253" spans="1:49" x14ac:dyDescent="0.3">
      <c r="A253" s="16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>
        <f t="shared" si="5"/>
        <v>0</v>
      </c>
    </row>
    <row r="254" spans="1:49" x14ac:dyDescent="0.3">
      <c r="A254" s="16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>
        <f t="shared" ref="AW254:AW275" si="6">F254-G254-H254-I254-J254-K254-L254-M254-N254-O254-P254-Q254-R254-S254-T254-U254-V254-W254-X254-Y254-Z254-AA254-AB254-AC254-AD254-AE254-AF254-AG254-AH254-AI254-AJ254-AK254-AL254-AM254-AN254-AO254-AP254-AQ254-AR254-AS254-AT254-AU254-AV254</f>
        <v>0</v>
      </c>
    </row>
    <row r="255" spans="1:49" x14ac:dyDescent="0.3">
      <c r="A255" s="16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>
        <f t="shared" si="6"/>
        <v>0</v>
      </c>
    </row>
    <row r="256" spans="1:49" x14ac:dyDescent="0.3">
      <c r="A256" s="16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>
        <f t="shared" si="6"/>
        <v>0</v>
      </c>
    </row>
    <row r="257" spans="1:49" x14ac:dyDescent="0.3">
      <c r="A257" s="16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>
        <f t="shared" si="6"/>
        <v>0</v>
      </c>
    </row>
    <row r="258" spans="1:49" x14ac:dyDescent="0.3">
      <c r="A258" s="16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>
        <f t="shared" si="6"/>
        <v>0</v>
      </c>
    </row>
    <row r="259" spans="1:49" x14ac:dyDescent="0.3">
      <c r="A259" s="16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>
        <f t="shared" si="6"/>
        <v>0</v>
      </c>
    </row>
    <row r="260" spans="1:49" x14ac:dyDescent="0.3">
      <c r="A260" s="16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>
        <f t="shared" si="6"/>
        <v>0</v>
      </c>
    </row>
    <row r="261" spans="1:49" x14ac:dyDescent="0.3">
      <c r="A261" s="16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>
        <f t="shared" si="6"/>
        <v>0</v>
      </c>
    </row>
    <row r="262" spans="1:49" x14ac:dyDescent="0.3">
      <c r="A262" s="16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>
        <f t="shared" si="6"/>
        <v>0</v>
      </c>
    </row>
    <row r="263" spans="1:49" x14ac:dyDescent="0.3">
      <c r="A263" s="16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>
        <f t="shared" si="6"/>
        <v>0</v>
      </c>
    </row>
    <row r="264" spans="1:49" x14ac:dyDescent="0.3">
      <c r="A264" s="16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>
        <f t="shared" si="6"/>
        <v>0</v>
      </c>
    </row>
    <row r="265" spans="1:49" x14ac:dyDescent="0.3">
      <c r="A265" s="16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>
        <f t="shared" si="6"/>
        <v>0</v>
      </c>
    </row>
    <row r="266" spans="1:49" x14ac:dyDescent="0.3">
      <c r="A266" s="16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>
        <f t="shared" si="6"/>
        <v>0</v>
      </c>
    </row>
    <row r="267" spans="1:49" x14ac:dyDescent="0.3">
      <c r="A267" s="16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>
        <f t="shared" si="6"/>
        <v>0</v>
      </c>
    </row>
    <row r="268" spans="1:49" x14ac:dyDescent="0.3">
      <c r="A268" s="16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>
        <f t="shared" si="6"/>
        <v>0</v>
      </c>
    </row>
    <row r="269" spans="1:49" x14ac:dyDescent="0.3">
      <c r="A269" s="16"/>
      <c r="AW269" s="5">
        <f t="shared" si="6"/>
        <v>0</v>
      </c>
    </row>
    <row r="270" spans="1:49" x14ac:dyDescent="0.3">
      <c r="A270" s="16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>
        <f t="shared" si="6"/>
        <v>0</v>
      </c>
    </row>
    <row r="271" spans="1:49" x14ac:dyDescent="0.3">
      <c r="A271" s="16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>
        <f t="shared" si="6"/>
        <v>0</v>
      </c>
    </row>
    <row r="272" spans="1:49" x14ac:dyDescent="0.3">
      <c r="A272" s="16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>
        <f t="shared" si="6"/>
        <v>0</v>
      </c>
    </row>
    <row r="273" spans="1:49" x14ac:dyDescent="0.3">
      <c r="A273" s="16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>
        <f t="shared" si="6"/>
        <v>0</v>
      </c>
    </row>
    <row r="274" spans="1:49" x14ac:dyDescent="0.3">
      <c r="A274" s="16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>
        <f t="shared" si="6"/>
        <v>0</v>
      </c>
    </row>
    <row r="275" spans="1:49" x14ac:dyDescent="0.3">
      <c r="A275" s="16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>
        <f t="shared" si="6"/>
        <v>0</v>
      </c>
    </row>
    <row r="276" spans="1:49" x14ac:dyDescent="0.3">
      <c r="A276" s="16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</row>
    <row r="277" spans="1:49" x14ac:dyDescent="0.3">
      <c r="A277" s="16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</row>
    <row r="278" spans="1:49" x14ac:dyDescent="0.3">
      <c r="A278" s="16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</row>
    <row r="279" spans="1:49" x14ac:dyDescent="0.3">
      <c r="A279" s="16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</row>
    <row r="280" spans="1:49" x14ac:dyDescent="0.3">
      <c r="A280" s="16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</row>
    <row r="281" spans="1:49" x14ac:dyDescent="0.3">
      <c r="A281" s="16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</row>
    <row r="282" spans="1:49" x14ac:dyDescent="0.3">
      <c r="A282" s="16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</row>
    <row r="283" spans="1:49" x14ac:dyDescent="0.3">
      <c r="A283" s="16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</row>
    <row r="284" spans="1:49" x14ac:dyDescent="0.3">
      <c r="A284" s="16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</row>
    <row r="285" spans="1:49" x14ac:dyDescent="0.3">
      <c r="A285" s="16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</row>
    <row r="286" spans="1:49" x14ac:dyDescent="0.3">
      <c r="A286" s="16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</row>
    <row r="287" spans="1:49" x14ac:dyDescent="0.3">
      <c r="A287" s="16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</row>
    <row r="288" spans="1:49" x14ac:dyDescent="0.3">
      <c r="A288" s="16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</row>
    <row r="289" spans="1:49" x14ac:dyDescent="0.3">
      <c r="A289" s="16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</row>
    <row r="290" spans="1:49" x14ac:dyDescent="0.3">
      <c r="A290" s="16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</row>
    <row r="291" spans="1:49" x14ac:dyDescent="0.3">
      <c r="A291" s="16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</row>
    <row r="292" spans="1:49" x14ac:dyDescent="0.3">
      <c r="A292" s="16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</row>
    <row r="293" spans="1:49" x14ac:dyDescent="0.3">
      <c r="A293" s="16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</row>
    <row r="294" spans="1:49" x14ac:dyDescent="0.3">
      <c r="A294" s="16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</row>
    <row r="295" spans="1:49" x14ac:dyDescent="0.3">
      <c r="A295" s="16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</row>
    <row r="296" spans="1:49" x14ac:dyDescent="0.3">
      <c r="A296" s="16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</row>
    <row r="297" spans="1:49" x14ac:dyDescent="0.3">
      <c r="A297" s="16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</row>
    <row r="298" spans="1:49" x14ac:dyDescent="0.3">
      <c r="A298" s="16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</row>
    <row r="299" spans="1:49" x14ac:dyDescent="0.3">
      <c r="A299" s="16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</row>
    <row r="300" spans="1:49" x14ac:dyDescent="0.3">
      <c r="A300" s="16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</row>
    <row r="301" spans="1:49" x14ac:dyDescent="0.3">
      <c r="A301" s="16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</row>
    <row r="302" spans="1:49" x14ac:dyDescent="0.3">
      <c r="A302" s="16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</row>
    <row r="303" spans="1:49" x14ac:dyDescent="0.3">
      <c r="A303" s="16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</row>
    <row r="304" spans="1:49" x14ac:dyDescent="0.3">
      <c r="A304" s="16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</row>
    <row r="305" spans="1:49" x14ac:dyDescent="0.3">
      <c r="A305" s="16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</row>
    <row r="306" spans="1:49" x14ac:dyDescent="0.3">
      <c r="A306" s="16"/>
      <c r="F306" s="5"/>
      <c r="AV306" s="5"/>
      <c r="AW306" s="5"/>
    </row>
    <row r="307" spans="1:49" x14ac:dyDescent="0.3">
      <c r="A307" s="16"/>
      <c r="F307" s="5"/>
      <c r="AV307" s="5"/>
      <c r="AW307" s="5"/>
    </row>
    <row r="308" spans="1:49" x14ac:dyDescent="0.3">
      <c r="A308" s="16"/>
      <c r="F308" s="5"/>
      <c r="AV308" s="5"/>
      <c r="AW308" s="5"/>
    </row>
    <row r="309" spans="1:49" x14ac:dyDescent="0.3">
      <c r="A309" s="16"/>
      <c r="F309" s="5"/>
      <c r="AV309" s="5"/>
      <c r="AW309" s="5"/>
    </row>
    <row r="310" spans="1:49" x14ac:dyDescent="0.3">
      <c r="A310" s="16"/>
      <c r="F310" s="5"/>
      <c r="AV310" s="5"/>
      <c r="AW310" s="5"/>
    </row>
    <row r="311" spans="1:49" x14ac:dyDescent="0.3">
      <c r="A311" s="16"/>
      <c r="F311" s="5"/>
      <c r="AV311" s="5"/>
      <c r="AW311" s="5"/>
    </row>
    <row r="312" spans="1:49" x14ac:dyDescent="0.3">
      <c r="A312" s="16"/>
      <c r="F312" s="5"/>
      <c r="AV312" s="5"/>
      <c r="AW312" s="5"/>
    </row>
    <row r="313" spans="1:49" x14ac:dyDescent="0.3">
      <c r="A313" s="16"/>
      <c r="F313" s="5"/>
      <c r="AV313" s="5"/>
      <c r="AW313" s="5"/>
    </row>
    <row r="314" spans="1:49" x14ac:dyDescent="0.3">
      <c r="A314" s="16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</row>
    <row r="315" spans="1:49" x14ac:dyDescent="0.3">
      <c r="A315" s="16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</row>
    <row r="316" spans="1:49" x14ac:dyDescent="0.3">
      <c r="A316" s="16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</row>
    <row r="317" spans="1:49" x14ac:dyDescent="0.3">
      <c r="A317" s="16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</row>
    <row r="318" spans="1:49" x14ac:dyDescent="0.3">
      <c r="A318" s="16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</row>
    <row r="319" spans="1:49" x14ac:dyDescent="0.3">
      <c r="A319" s="16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</row>
    <row r="320" spans="1:49" x14ac:dyDescent="0.3">
      <c r="A320" s="16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</row>
    <row r="321" spans="1:49" x14ac:dyDescent="0.3">
      <c r="A321" s="16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</row>
    <row r="322" spans="1:49" x14ac:dyDescent="0.3">
      <c r="A322" s="16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</row>
    <row r="323" spans="1:49" x14ac:dyDescent="0.3">
      <c r="A323" s="16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</row>
    <row r="324" spans="1:49" x14ac:dyDescent="0.3">
      <c r="A324" s="16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</row>
    <row r="325" spans="1:49" x14ac:dyDescent="0.3">
      <c r="A325" s="16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</row>
    <row r="326" spans="1:49" x14ac:dyDescent="0.3">
      <c r="A326" s="16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</row>
    <row r="327" spans="1:49" x14ac:dyDescent="0.3">
      <c r="A327" s="16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</row>
    <row r="328" spans="1:49" x14ac:dyDescent="0.3">
      <c r="A328" s="16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</row>
    <row r="329" spans="1:49" x14ac:dyDescent="0.3">
      <c r="A329" s="16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</row>
    <row r="330" spans="1:49" x14ac:dyDescent="0.3">
      <c r="A330" s="16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</row>
    <row r="331" spans="1:49" x14ac:dyDescent="0.3">
      <c r="A331" s="16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</row>
    <row r="332" spans="1:49" x14ac:dyDescent="0.3">
      <c r="A332" s="16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</row>
    <row r="333" spans="1:49" x14ac:dyDescent="0.3">
      <c r="A333" s="16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</row>
    <row r="334" spans="1:49" x14ac:dyDescent="0.3">
      <c r="A334" s="16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</row>
    <row r="335" spans="1:49" x14ac:dyDescent="0.3">
      <c r="A335" s="16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</row>
    <row r="336" spans="1:49" x14ac:dyDescent="0.3">
      <c r="A336" s="16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</row>
    <row r="337" spans="1:49" x14ac:dyDescent="0.3">
      <c r="A337" s="16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</row>
    <row r="338" spans="1:49" x14ac:dyDescent="0.3">
      <c r="A338" s="16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</row>
    <row r="339" spans="1:49" x14ac:dyDescent="0.3">
      <c r="A339" s="16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</row>
    <row r="340" spans="1:49" x14ac:dyDescent="0.3">
      <c r="A340" s="16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</row>
    <row r="341" spans="1:49" x14ac:dyDescent="0.3">
      <c r="A341" s="16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</row>
    <row r="342" spans="1:49" x14ac:dyDescent="0.3">
      <c r="A342" s="16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</row>
    <row r="343" spans="1:49" x14ac:dyDescent="0.3">
      <c r="A343" s="16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</row>
    <row r="344" spans="1:49" x14ac:dyDescent="0.3">
      <c r="A344" s="16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</row>
    <row r="345" spans="1:49" x14ac:dyDescent="0.3">
      <c r="A345" s="16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</row>
    <row r="346" spans="1:49" x14ac:dyDescent="0.3">
      <c r="A346" s="16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</row>
    <row r="347" spans="1:49" x14ac:dyDescent="0.3">
      <c r="A347" s="16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</row>
    <row r="348" spans="1:49" x14ac:dyDescent="0.3">
      <c r="A348" s="16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</row>
    <row r="349" spans="1:49" x14ac:dyDescent="0.3">
      <c r="A349" s="16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</row>
    <row r="350" spans="1:49" x14ac:dyDescent="0.3">
      <c r="A350" s="16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</row>
    <row r="351" spans="1:49" x14ac:dyDescent="0.3">
      <c r="A351" s="16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</row>
    <row r="352" spans="1:49" x14ac:dyDescent="0.3">
      <c r="A352" s="16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</row>
    <row r="353" spans="1:49" x14ac:dyDescent="0.3">
      <c r="A353" s="16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</row>
    <row r="354" spans="1:49" x14ac:dyDescent="0.3">
      <c r="A354" s="16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</row>
    <row r="355" spans="1:49" x14ac:dyDescent="0.3">
      <c r="A355" s="16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</row>
    <row r="356" spans="1:49" x14ac:dyDescent="0.3">
      <c r="A356" s="16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</row>
    <row r="357" spans="1:49" x14ac:dyDescent="0.3">
      <c r="A357" s="16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</row>
    <row r="358" spans="1:49" x14ac:dyDescent="0.3">
      <c r="A358" s="16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</row>
    <row r="359" spans="1:49" x14ac:dyDescent="0.3">
      <c r="A359" s="16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</row>
    <row r="360" spans="1:49" x14ac:dyDescent="0.3">
      <c r="A360" s="16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</row>
    <row r="361" spans="1:49" x14ac:dyDescent="0.3">
      <c r="A361" s="16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</row>
    <row r="362" spans="1:49" x14ac:dyDescent="0.3">
      <c r="A362" s="16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</row>
    <row r="363" spans="1:49" x14ac:dyDescent="0.3">
      <c r="A363" s="16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</row>
    <row r="364" spans="1:49" x14ac:dyDescent="0.3">
      <c r="A364" s="16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</row>
    <row r="365" spans="1:49" x14ac:dyDescent="0.3">
      <c r="A365" s="16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</row>
    <row r="366" spans="1:49" x14ac:dyDescent="0.3">
      <c r="A366" s="16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</row>
    <row r="367" spans="1:49" x14ac:dyDescent="0.3">
      <c r="A367" s="16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</row>
    <row r="368" spans="1:49" x14ac:dyDescent="0.3">
      <c r="A368" s="16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</row>
    <row r="369" spans="1:49" x14ac:dyDescent="0.3">
      <c r="A369" s="16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</row>
    <row r="370" spans="1:49" x14ac:dyDescent="0.3">
      <c r="A370" s="16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</row>
    <row r="371" spans="1:49" x14ac:dyDescent="0.3">
      <c r="A371" s="16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</row>
    <row r="372" spans="1:49" x14ac:dyDescent="0.3">
      <c r="A372" s="16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x14ac:dyDescent="0.3">
      <c r="A373" s="16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</row>
    <row r="374" spans="1:49" x14ac:dyDescent="0.3">
      <c r="A374" s="16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</row>
    <row r="375" spans="1:49" x14ac:dyDescent="0.3">
      <c r="A375" s="16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x14ac:dyDescent="0.3">
      <c r="A376" s="16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</row>
    <row r="377" spans="1:49" x14ac:dyDescent="0.3">
      <c r="A377" s="16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</row>
    <row r="378" spans="1:49" x14ac:dyDescent="0.3">
      <c r="A378" s="16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</row>
    <row r="379" spans="1:49" x14ac:dyDescent="0.3">
      <c r="A379" s="16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</row>
    <row r="380" spans="1:49" x14ac:dyDescent="0.3">
      <c r="A380" s="16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</row>
    <row r="381" spans="1:49" x14ac:dyDescent="0.3">
      <c r="A381" s="16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x14ac:dyDescent="0.3">
      <c r="A382" s="16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</row>
    <row r="383" spans="1:49" x14ac:dyDescent="0.3">
      <c r="A383" s="16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</row>
    <row r="384" spans="1:49" x14ac:dyDescent="0.3">
      <c r="A384" s="16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</row>
    <row r="385" spans="1:49" x14ac:dyDescent="0.3">
      <c r="A385" s="16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</row>
    <row r="386" spans="1:49" x14ac:dyDescent="0.3">
      <c r="A386" s="16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</row>
    <row r="387" spans="1:49" x14ac:dyDescent="0.3">
      <c r="A387" s="16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</row>
    <row r="388" spans="1:49" x14ac:dyDescent="0.3">
      <c r="A388" s="16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</row>
    <row r="389" spans="1:49" x14ac:dyDescent="0.3">
      <c r="A389" s="16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</row>
    <row r="390" spans="1:49" x14ac:dyDescent="0.3">
      <c r="A390" s="16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</row>
    <row r="391" spans="1:49" x14ac:dyDescent="0.3">
      <c r="A391" s="16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</row>
    <row r="392" spans="1:49" x14ac:dyDescent="0.3">
      <c r="A392" s="16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</row>
    <row r="393" spans="1:49" x14ac:dyDescent="0.3">
      <c r="A393" s="16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</row>
    <row r="394" spans="1:49" x14ac:dyDescent="0.3">
      <c r="A394" s="16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</row>
    <row r="395" spans="1:49" x14ac:dyDescent="0.3">
      <c r="A395" s="16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</row>
    <row r="396" spans="1:49" x14ac:dyDescent="0.3">
      <c r="A396" s="16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</row>
    <row r="397" spans="1:49" x14ac:dyDescent="0.3">
      <c r="A397" s="16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</row>
    <row r="398" spans="1:49" x14ac:dyDescent="0.3">
      <c r="A398" s="16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</row>
    <row r="399" spans="1:49" x14ac:dyDescent="0.3">
      <c r="A399" s="16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</row>
    <row r="400" spans="1:49" x14ac:dyDescent="0.3">
      <c r="A400" s="16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</row>
    <row r="401" spans="1:49" x14ac:dyDescent="0.3">
      <c r="A401" s="16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</row>
    <row r="402" spans="1:49" x14ac:dyDescent="0.3">
      <c r="A402" s="16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</row>
    <row r="403" spans="1:49" x14ac:dyDescent="0.3">
      <c r="A403" s="16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</row>
    <row r="404" spans="1:49" x14ac:dyDescent="0.3">
      <c r="A404" s="16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</row>
    <row r="405" spans="1:49" x14ac:dyDescent="0.3">
      <c r="A405" s="16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</row>
    <row r="406" spans="1:49" x14ac:dyDescent="0.3">
      <c r="A406" s="16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</row>
    <row r="407" spans="1:49" x14ac:dyDescent="0.3">
      <c r="A407" s="16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</row>
    <row r="408" spans="1:49" x14ac:dyDescent="0.3">
      <c r="A408" s="16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</row>
    <row r="409" spans="1:49" x14ac:dyDescent="0.3">
      <c r="A409" s="16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</row>
    <row r="410" spans="1:49" x14ac:dyDescent="0.3">
      <c r="A410" s="16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</row>
    <row r="411" spans="1:49" x14ac:dyDescent="0.3">
      <c r="A411" s="16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</row>
    <row r="412" spans="1:49" x14ac:dyDescent="0.3">
      <c r="A412" s="16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</row>
    <row r="413" spans="1:49" x14ac:dyDescent="0.3">
      <c r="A413" s="16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</row>
    <row r="414" spans="1:49" x14ac:dyDescent="0.3">
      <c r="A414" s="16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</row>
    <row r="415" spans="1:49" x14ac:dyDescent="0.3">
      <c r="A415" s="16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</row>
    <row r="416" spans="1:49" x14ac:dyDescent="0.3">
      <c r="A416" s="16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</row>
    <row r="417" spans="1:49" x14ac:dyDescent="0.3">
      <c r="A417" s="16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</row>
    <row r="418" spans="1:49" x14ac:dyDescent="0.3">
      <c r="A418" s="16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</row>
    <row r="419" spans="1:49" x14ac:dyDescent="0.3">
      <c r="A419" s="16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</row>
    <row r="420" spans="1:49" x14ac:dyDescent="0.3">
      <c r="A420" s="16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</row>
    <row r="421" spans="1:49" x14ac:dyDescent="0.3">
      <c r="A421" s="16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</row>
    <row r="422" spans="1:49" x14ac:dyDescent="0.3">
      <c r="A422" s="16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</row>
    <row r="423" spans="1:49" x14ac:dyDescent="0.3">
      <c r="A423" s="16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</row>
    <row r="424" spans="1:49" x14ac:dyDescent="0.3">
      <c r="A424" s="16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</row>
    <row r="425" spans="1:49" x14ac:dyDescent="0.3">
      <c r="A425" s="16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</row>
    <row r="426" spans="1:49" x14ac:dyDescent="0.3">
      <c r="A426" s="16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</row>
    <row r="427" spans="1:49" x14ac:dyDescent="0.3">
      <c r="A427" s="16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</row>
    <row r="428" spans="1:49" x14ac:dyDescent="0.3">
      <c r="A428" s="16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</row>
    <row r="429" spans="1:49" x14ac:dyDescent="0.3">
      <c r="A429" s="16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</row>
    <row r="430" spans="1:49" x14ac:dyDescent="0.3">
      <c r="A430" s="16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</row>
    <row r="431" spans="1:49" x14ac:dyDescent="0.3">
      <c r="A431" s="16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</row>
    <row r="432" spans="1:49" x14ac:dyDescent="0.3">
      <c r="A432" s="16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</row>
    <row r="433" spans="1:49" x14ac:dyDescent="0.3">
      <c r="A433" s="16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</row>
    <row r="434" spans="1:49" x14ac:dyDescent="0.3">
      <c r="A434" s="16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</row>
    <row r="435" spans="1:49" x14ac:dyDescent="0.3">
      <c r="A435" s="16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</row>
    <row r="436" spans="1:49" x14ac:dyDescent="0.3">
      <c r="A436" s="16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</row>
    <row r="437" spans="1:49" x14ac:dyDescent="0.3">
      <c r="A437" s="16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</row>
    <row r="438" spans="1:49" x14ac:dyDescent="0.3">
      <c r="A438" s="16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</row>
    <row r="439" spans="1:49" x14ac:dyDescent="0.3">
      <c r="A439" s="16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</row>
    <row r="440" spans="1:49" x14ac:dyDescent="0.3">
      <c r="A440" s="16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</row>
    <row r="441" spans="1:49" x14ac:dyDescent="0.3">
      <c r="AW441" s="15"/>
    </row>
    <row r="442" spans="1:49" x14ac:dyDescent="0.3">
      <c r="AW442" s="15"/>
    </row>
    <row r="443" spans="1:49" x14ac:dyDescent="0.3">
      <c r="AW443" s="15"/>
    </row>
    <row r="444" spans="1:49" x14ac:dyDescent="0.3">
      <c r="AW444" s="15"/>
    </row>
    <row r="445" spans="1:49" x14ac:dyDescent="0.3">
      <c r="AW445" s="15"/>
    </row>
    <row r="446" spans="1:49" x14ac:dyDescent="0.3">
      <c r="AW446" s="15"/>
    </row>
    <row r="447" spans="1:49" x14ac:dyDescent="0.3">
      <c r="AW447" s="15"/>
    </row>
    <row r="448" spans="1:49" x14ac:dyDescent="0.3">
      <c r="AW448" s="15"/>
    </row>
    <row r="449" spans="49:49" x14ac:dyDescent="0.3">
      <c r="AW449" s="15"/>
    </row>
    <row r="450" spans="49:49" x14ac:dyDescent="0.3">
      <c r="AW450" s="15"/>
    </row>
    <row r="451" spans="49:49" x14ac:dyDescent="0.3">
      <c r="AW451" s="15"/>
    </row>
    <row r="452" spans="49:49" x14ac:dyDescent="0.3">
      <c r="AW452" s="15"/>
    </row>
    <row r="453" spans="49:49" x14ac:dyDescent="0.3">
      <c r="AW453" s="15"/>
    </row>
    <row r="454" spans="49:49" x14ac:dyDescent="0.3">
      <c r="AW454" s="15"/>
    </row>
    <row r="455" spans="49:49" x14ac:dyDescent="0.3">
      <c r="AW455" s="15"/>
    </row>
    <row r="456" spans="49:49" x14ac:dyDescent="0.3">
      <c r="AW456" s="15"/>
    </row>
    <row r="457" spans="49:49" x14ac:dyDescent="0.3">
      <c r="AW457" s="15"/>
    </row>
    <row r="458" spans="49:49" x14ac:dyDescent="0.3">
      <c r="AW458" s="15"/>
    </row>
    <row r="459" spans="49:49" x14ac:dyDescent="0.3">
      <c r="AW459" s="15"/>
    </row>
    <row r="460" spans="49:49" x14ac:dyDescent="0.3">
      <c r="AW460" s="15"/>
    </row>
    <row r="461" spans="49:49" x14ac:dyDescent="0.3">
      <c r="AW461" s="15"/>
    </row>
    <row r="462" spans="49:49" x14ac:dyDescent="0.3">
      <c r="AW462" s="15"/>
    </row>
    <row r="463" spans="49:49" x14ac:dyDescent="0.3">
      <c r="AW463" s="15"/>
    </row>
    <row r="464" spans="49:49" x14ac:dyDescent="0.3">
      <c r="AW464" s="15"/>
    </row>
    <row r="465" spans="49:49" x14ac:dyDescent="0.3">
      <c r="AW465" s="15"/>
    </row>
    <row r="466" spans="49:49" x14ac:dyDescent="0.3">
      <c r="AW466" s="15"/>
    </row>
    <row r="467" spans="49:49" x14ac:dyDescent="0.3">
      <c r="AW467" s="15"/>
    </row>
    <row r="468" spans="49:49" x14ac:dyDescent="0.3">
      <c r="AW468" s="15"/>
    </row>
    <row r="469" spans="49:49" x14ac:dyDescent="0.3">
      <c r="AW469" s="15"/>
    </row>
    <row r="470" spans="49:49" x14ac:dyDescent="0.3">
      <c r="AW470" s="15"/>
    </row>
    <row r="471" spans="49:49" x14ac:dyDescent="0.3">
      <c r="AW471" s="15"/>
    </row>
    <row r="472" spans="49:49" x14ac:dyDescent="0.3">
      <c r="AW472" s="15"/>
    </row>
    <row r="473" spans="49:49" x14ac:dyDescent="0.3">
      <c r="AW473" s="15"/>
    </row>
    <row r="474" spans="49:49" x14ac:dyDescent="0.3">
      <c r="AW474" s="15"/>
    </row>
    <row r="475" spans="49:49" x14ac:dyDescent="0.3">
      <c r="AW475" s="15"/>
    </row>
    <row r="476" spans="49:49" x14ac:dyDescent="0.3">
      <c r="AW476" s="15"/>
    </row>
    <row r="477" spans="49:49" x14ac:dyDescent="0.3">
      <c r="AW477" s="15"/>
    </row>
    <row r="478" spans="49:49" x14ac:dyDescent="0.3">
      <c r="AW478" s="15"/>
    </row>
    <row r="479" spans="49:49" x14ac:dyDescent="0.3">
      <c r="AW479" s="15"/>
    </row>
    <row r="480" spans="49:49" x14ac:dyDescent="0.3">
      <c r="AW480" s="15"/>
    </row>
    <row r="481" spans="49:49" x14ac:dyDescent="0.3">
      <c r="AW481" s="15"/>
    </row>
  </sheetData>
  <mergeCells count="2">
    <mergeCell ref="A3:AV3"/>
    <mergeCell ref="A1:AV1"/>
  </mergeCells>
  <phoneticPr fontId="4" type="noConversion"/>
  <pageMargins left="0" right="0" top="0.74803149606299213" bottom="0.74803149606299213" header="0.31496062992125984" footer="0.31496062992125984"/>
  <pageSetup paperSize="9" scale="5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9"/>
  <sheetViews>
    <sheetView topLeftCell="C14" workbookViewId="0">
      <selection activeCell="O30" sqref="O30"/>
    </sheetView>
  </sheetViews>
  <sheetFormatPr defaultColWidth="8.88671875" defaultRowHeight="13.8" x14ac:dyDescent="0.3"/>
  <cols>
    <col min="1" max="1" width="10.44140625" style="116" customWidth="1"/>
    <col min="2" max="2" width="3.6640625" style="116" customWidth="1"/>
    <col min="3" max="3" width="26.6640625" style="116" customWidth="1"/>
    <col min="4" max="4" width="8.88671875" style="116"/>
    <col min="5" max="5" width="3.6640625" style="116" customWidth="1"/>
    <col min="6" max="6" width="11.88671875" style="116" customWidth="1"/>
    <col min="7" max="7" width="3.88671875" style="116" customWidth="1"/>
    <col min="8" max="8" width="12.5546875" style="137" bestFit="1" customWidth="1"/>
    <col min="9" max="9" width="3.88671875" style="116" customWidth="1"/>
    <col min="10" max="10" width="17.109375" style="116" bestFit="1" customWidth="1"/>
    <col min="11" max="11" width="3.6640625" style="116" customWidth="1"/>
    <col min="12" max="12" width="12.5546875" style="116" bestFit="1" customWidth="1"/>
    <col min="13" max="13" width="3.6640625" style="116" customWidth="1"/>
    <col min="14" max="14" width="80.44140625" style="28" customWidth="1"/>
    <col min="15" max="16384" width="8.88671875" style="116"/>
  </cols>
  <sheetData>
    <row r="1" spans="1:15" x14ac:dyDescent="0.3">
      <c r="A1" s="155" t="s">
        <v>18</v>
      </c>
      <c r="B1" s="155"/>
      <c r="C1" s="155"/>
      <c r="D1" s="155"/>
      <c r="E1" s="155"/>
      <c r="F1" s="155"/>
      <c r="G1" s="155"/>
      <c r="H1" s="155"/>
      <c r="I1" s="155"/>
    </row>
    <row r="3" spans="1:15" x14ac:dyDescent="0.3">
      <c r="A3" s="156" t="s">
        <v>270</v>
      </c>
      <c r="B3" s="156"/>
      <c r="C3" s="156"/>
      <c r="D3" s="156"/>
      <c r="E3" s="156"/>
      <c r="F3" s="156"/>
      <c r="G3" s="156"/>
      <c r="H3" s="156"/>
      <c r="I3" s="156"/>
    </row>
    <row r="4" spans="1:15" x14ac:dyDescent="0.3">
      <c r="A4" s="117"/>
      <c r="B4" s="117"/>
      <c r="C4" s="117"/>
      <c r="D4" s="117"/>
      <c r="E4" s="117"/>
      <c r="F4" s="117"/>
      <c r="G4" s="117"/>
      <c r="I4" s="117"/>
    </row>
    <row r="5" spans="1:15" x14ac:dyDescent="0.3">
      <c r="A5" s="117" t="s">
        <v>166</v>
      </c>
      <c r="F5" s="117" t="s">
        <v>166</v>
      </c>
      <c r="H5" s="138"/>
      <c r="J5" s="117" t="s">
        <v>240</v>
      </c>
      <c r="L5" s="117" t="s">
        <v>243</v>
      </c>
    </row>
    <row r="6" spans="1:15" x14ac:dyDescent="0.3">
      <c r="A6" s="118" t="s">
        <v>232</v>
      </c>
      <c r="F6" s="118" t="s">
        <v>162</v>
      </c>
      <c r="H6" s="138" t="s">
        <v>158</v>
      </c>
      <c r="J6" s="117" t="s">
        <v>241</v>
      </c>
      <c r="L6" s="117" t="s">
        <v>158</v>
      </c>
    </row>
    <row r="7" spans="1:15" x14ac:dyDescent="0.3">
      <c r="A7" s="118"/>
      <c r="F7" s="118" t="s">
        <v>242</v>
      </c>
      <c r="H7" s="138" t="s">
        <v>242</v>
      </c>
      <c r="J7" s="117" t="s">
        <v>242</v>
      </c>
      <c r="L7" s="117" t="s">
        <v>356</v>
      </c>
    </row>
    <row r="9" spans="1:15" x14ac:dyDescent="0.3">
      <c r="C9" s="119" t="s">
        <v>10</v>
      </c>
    </row>
    <row r="10" spans="1:15" x14ac:dyDescent="0.3">
      <c r="A10" s="120">
        <v>52000</v>
      </c>
      <c r="C10" s="116" t="s">
        <v>33</v>
      </c>
      <c r="F10" s="120">
        <f>Receipts!J6</f>
        <v>53000</v>
      </c>
      <c r="H10" s="137">
        <v>53000</v>
      </c>
      <c r="J10" s="120">
        <v>53000</v>
      </c>
      <c r="L10" s="116">
        <v>54000</v>
      </c>
      <c r="N10" s="28" t="s">
        <v>386</v>
      </c>
      <c r="O10" s="120"/>
    </row>
    <row r="11" spans="1:15" x14ac:dyDescent="0.3">
      <c r="A11" s="120">
        <v>9035.7099999999991</v>
      </c>
      <c r="C11" s="116" t="s">
        <v>36</v>
      </c>
      <c r="F11" s="120"/>
      <c r="J11" s="120"/>
      <c r="N11" s="28" t="s">
        <v>354</v>
      </c>
      <c r="O11" s="120"/>
    </row>
    <row r="12" spans="1:15" x14ac:dyDescent="0.3">
      <c r="A12" s="120">
        <v>15463.32</v>
      </c>
      <c r="C12" s="116" t="s">
        <v>38</v>
      </c>
      <c r="D12" s="120"/>
      <c r="F12" s="120">
        <f>Receipts!K6</f>
        <v>7995.41</v>
      </c>
      <c r="J12" s="120">
        <v>7995.41</v>
      </c>
      <c r="N12" s="28" t="s">
        <v>354</v>
      </c>
      <c r="O12" s="120"/>
    </row>
    <row r="13" spans="1:15" x14ac:dyDescent="0.3">
      <c r="A13" s="120">
        <v>9847</v>
      </c>
      <c r="C13" s="116" t="s">
        <v>40</v>
      </c>
      <c r="D13" s="120"/>
      <c r="F13" s="120">
        <f>Receipts!M6</f>
        <v>3700</v>
      </c>
      <c r="J13" s="120">
        <v>3000</v>
      </c>
      <c r="N13" s="28" t="s">
        <v>354</v>
      </c>
      <c r="O13" s="120"/>
    </row>
    <row r="14" spans="1:15" x14ac:dyDescent="0.3">
      <c r="A14" s="120">
        <v>15.17</v>
      </c>
      <c r="C14" s="116" t="s">
        <v>26</v>
      </c>
      <c r="F14" s="120">
        <f>Receipts!G6</f>
        <v>738.33</v>
      </c>
      <c r="H14" s="137">
        <v>200</v>
      </c>
      <c r="J14" s="120">
        <v>718.47</v>
      </c>
      <c r="N14" s="28" t="s">
        <v>354</v>
      </c>
      <c r="O14" s="120"/>
    </row>
    <row r="15" spans="1:15" x14ac:dyDescent="0.3">
      <c r="A15" s="120">
        <v>329.5</v>
      </c>
      <c r="C15" s="116" t="s">
        <v>238</v>
      </c>
      <c r="F15" s="120">
        <f>Receipts!H6</f>
        <v>367.5</v>
      </c>
      <c r="J15" s="120">
        <v>367.5</v>
      </c>
      <c r="N15" s="28" t="s">
        <v>354</v>
      </c>
      <c r="O15" s="120"/>
    </row>
    <row r="16" spans="1:15" x14ac:dyDescent="0.3">
      <c r="A16" s="120">
        <v>4177.5</v>
      </c>
      <c r="C16" s="116" t="s">
        <v>23</v>
      </c>
      <c r="D16" s="120"/>
      <c r="F16" s="120">
        <f>Receipts!I6</f>
        <v>805.02</v>
      </c>
      <c r="J16" s="120">
        <v>805.02</v>
      </c>
      <c r="N16" s="28" t="s">
        <v>354</v>
      </c>
      <c r="O16" s="120"/>
    </row>
    <row r="17" spans="1:18" x14ac:dyDescent="0.3">
      <c r="A17" s="120">
        <v>1471.73</v>
      </c>
      <c r="C17" s="116" t="s">
        <v>34</v>
      </c>
      <c r="F17" s="120">
        <f>Receipts!N6</f>
        <v>7831.78</v>
      </c>
      <c r="J17" s="120">
        <v>7831.78</v>
      </c>
      <c r="N17" s="28" t="s">
        <v>354</v>
      </c>
      <c r="O17" s="120"/>
    </row>
    <row r="18" spans="1:18" x14ac:dyDescent="0.3">
      <c r="A18" s="120">
        <v>252.5</v>
      </c>
      <c r="C18" s="116" t="s">
        <v>42</v>
      </c>
      <c r="F18" s="120">
        <f>Receipts!P6</f>
        <v>2058.5699999999997</v>
      </c>
      <c r="J18" s="120">
        <v>2058.5700000000002</v>
      </c>
      <c r="N18" s="28" t="s">
        <v>354</v>
      </c>
      <c r="O18" s="120"/>
    </row>
    <row r="19" spans="1:18" x14ac:dyDescent="0.3">
      <c r="A19" s="122">
        <f>SUM(A10:A18)</f>
        <v>92592.43</v>
      </c>
      <c r="C19" s="119" t="s">
        <v>11</v>
      </c>
      <c r="E19" s="148"/>
      <c r="F19" s="122">
        <f>SUM(F10:F18)</f>
        <v>76496.610000000015</v>
      </c>
      <c r="H19" s="139">
        <f>SUM(H10:H18)</f>
        <v>53200</v>
      </c>
      <c r="J19" s="123">
        <f>SUM(J10:J18)</f>
        <v>75776.750000000015</v>
      </c>
      <c r="L19" s="123">
        <f>SUM(L9:L18)</f>
        <v>54000</v>
      </c>
    </row>
    <row r="21" spans="1:18" x14ac:dyDescent="0.3">
      <c r="C21" s="119" t="s">
        <v>12</v>
      </c>
    </row>
    <row r="22" spans="1:18" x14ac:dyDescent="0.3">
      <c r="A22" s="120">
        <v>11569.06</v>
      </c>
      <c r="C22" s="116" t="s">
        <v>113</v>
      </c>
      <c r="D22" s="116" t="s">
        <v>43</v>
      </c>
      <c r="F22" s="120">
        <f>Payments!G7</f>
        <v>13622.879999999996</v>
      </c>
      <c r="H22" s="137">
        <v>12250</v>
      </c>
      <c r="J22" s="120">
        <v>13622.88</v>
      </c>
      <c r="L22" s="116">
        <v>13000</v>
      </c>
      <c r="N22" s="9" t="s">
        <v>365</v>
      </c>
      <c r="O22" s="120">
        <f>F22-A22</f>
        <v>2053.8199999999961</v>
      </c>
    </row>
    <row r="23" spans="1:18" x14ac:dyDescent="0.3">
      <c r="A23" s="120">
        <v>723.15</v>
      </c>
      <c r="C23" s="116" t="s">
        <v>114</v>
      </c>
      <c r="D23" s="116" t="s">
        <v>45</v>
      </c>
      <c r="F23" s="120">
        <f>Payments!H7</f>
        <v>671.62</v>
      </c>
      <c r="H23" s="137">
        <v>750</v>
      </c>
      <c r="J23" s="120">
        <v>671.62</v>
      </c>
      <c r="L23" s="116">
        <v>600</v>
      </c>
      <c r="N23" s="9" t="s">
        <v>366</v>
      </c>
      <c r="O23" s="120">
        <f t="shared" ref="O23:O62" si="0">F23-A23</f>
        <v>-51.529999999999973</v>
      </c>
    </row>
    <row r="24" spans="1:18" x14ac:dyDescent="0.3">
      <c r="A24" s="120">
        <v>1154.4100000000001</v>
      </c>
      <c r="C24" s="116" t="s">
        <v>115</v>
      </c>
      <c r="D24" s="116" t="s">
        <v>46</v>
      </c>
      <c r="F24" s="120">
        <f>Payments!I7</f>
        <v>644.47</v>
      </c>
      <c r="H24" s="137">
        <v>1250</v>
      </c>
      <c r="J24" s="120">
        <v>644.47</v>
      </c>
      <c r="L24" s="116">
        <v>500</v>
      </c>
      <c r="N24" s="9" t="s">
        <v>367</v>
      </c>
      <c r="O24" s="120">
        <f t="shared" si="0"/>
        <v>-509.94000000000005</v>
      </c>
    </row>
    <row r="25" spans="1:18" x14ac:dyDescent="0.3">
      <c r="A25" s="120">
        <v>13.5</v>
      </c>
      <c r="C25" s="116" t="s">
        <v>116</v>
      </c>
      <c r="D25" s="116" t="s">
        <v>47</v>
      </c>
      <c r="F25" s="120"/>
      <c r="J25" s="120"/>
      <c r="N25" s="9"/>
      <c r="O25" s="120">
        <f t="shared" si="0"/>
        <v>-13.5</v>
      </c>
    </row>
    <row r="26" spans="1:18" x14ac:dyDescent="0.3">
      <c r="A26" s="120">
        <v>127</v>
      </c>
      <c r="C26" s="116" t="s">
        <v>117</v>
      </c>
      <c r="D26" s="116" t="s">
        <v>48</v>
      </c>
      <c r="F26" s="120">
        <f>Payments!K7</f>
        <v>23.32</v>
      </c>
      <c r="H26" s="137">
        <v>50</v>
      </c>
      <c r="J26" s="120">
        <v>23.32</v>
      </c>
      <c r="L26" s="116">
        <v>50</v>
      </c>
      <c r="N26" s="9" t="s">
        <v>368</v>
      </c>
      <c r="O26" s="120">
        <f t="shared" si="0"/>
        <v>-103.68</v>
      </c>
      <c r="R26" s="116" t="s">
        <v>244</v>
      </c>
    </row>
    <row r="27" spans="1:18" x14ac:dyDescent="0.3">
      <c r="A27" s="120">
        <v>550</v>
      </c>
      <c r="C27" s="116" t="s">
        <v>61</v>
      </c>
      <c r="D27" s="116" t="s">
        <v>49</v>
      </c>
      <c r="F27" s="120">
        <f>Payments!L7</f>
        <v>550</v>
      </c>
      <c r="H27" s="137">
        <v>1000</v>
      </c>
      <c r="J27" s="120">
        <v>550</v>
      </c>
      <c r="L27" s="116">
        <v>1000</v>
      </c>
      <c r="N27" s="9" t="s">
        <v>368</v>
      </c>
      <c r="O27" s="120">
        <f t="shared" si="0"/>
        <v>0</v>
      </c>
    </row>
    <row r="28" spans="1:18" x14ac:dyDescent="0.3">
      <c r="A28" s="120">
        <v>2079.65</v>
      </c>
      <c r="C28" s="116" t="s">
        <v>5</v>
      </c>
      <c r="D28" s="116" t="s">
        <v>50</v>
      </c>
      <c r="F28" s="120">
        <f>Payments!M7</f>
        <v>2575.91</v>
      </c>
      <c r="H28" s="137">
        <v>2200</v>
      </c>
      <c r="J28" s="120">
        <v>2575.91</v>
      </c>
      <c r="L28" s="116">
        <v>2750</v>
      </c>
      <c r="N28" s="9" t="s">
        <v>369</v>
      </c>
      <c r="O28" s="120">
        <f t="shared" si="0"/>
        <v>496.25999999999976</v>
      </c>
    </row>
    <row r="29" spans="1:18" x14ac:dyDescent="0.3">
      <c r="A29" s="120">
        <v>33.6</v>
      </c>
      <c r="C29" s="116" t="s">
        <v>118</v>
      </c>
      <c r="D29" s="116" t="s">
        <v>51</v>
      </c>
      <c r="F29" s="120">
        <f>Payments!N7</f>
        <v>129.60000000000002</v>
      </c>
      <c r="J29" s="120">
        <v>129.6</v>
      </c>
      <c r="L29" s="116">
        <v>150</v>
      </c>
      <c r="N29" s="9" t="s">
        <v>370</v>
      </c>
      <c r="O29" s="120">
        <f t="shared" si="0"/>
        <v>96.000000000000028</v>
      </c>
    </row>
    <row r="30" spans="1:18" x14ac:dyDescent="0.3">
      <c r="A30" s="120">
        <v>843.75</v>
      </c>
      <c r="C30" s="116" t="s">
        <v>119</v>
      </c>
      <c r="D30" s="116" t="s">
        <v>52</v>
      </c>
      <c r="F30" s="120">
        <f>Payments!O7</f>
        <v>2264</v>
      </c>
      <c r="H30" s="137">
        <v>2050</v>
      </c>
      <c r="J30" s="120">
        <v>1406.5</v>
      </c>
      <c r="L30" s="116">
        <v>2500</v>
      </c>
      <c r="N30" s="9" t="s">
        <v>371</v>
      </c>
      <c r="O30" s="120">
        <f t="shared" si="0"/>
        <v>1420.25</v>
      </c>
    </row>
    <row r="31" spans="1:18" x14ac:dyDescent="0.3">
      <c r="A31" s="120"/>
      <c r="C31" s="116" t="s">
        <v>120</v>
      </c>
      <c r="D31" s="116" t="s">
        <v>53</v>
      </c>
      <c r="F31" s="120"/>
      <c r="H31" s="137">
        <v>50</v>
      </c>
      <c r="J31" s="120">
        <v>0</v>
      </c>
      <c r="L31" s="116">
        <v>50</v>
      </c>
      <c r="N31" s="9" t="s">
        <v>368</v>
      </c>
      <c r="O31" s="120">
        <f t="shared" si="0"/>
        <v>0</v>
      </c>
    </row>
    <row r="32" spans="1:18" x14ac:dyDescent="0.3">
      <c r="A32" s="120">
        <v>22.5</v>
      </c>
      <c r="C32" s="116" t="s">
        <v>121</v>
      </c>
      <c r="D32" s="116" t="s">
        <v>54</v>
      </c>
      <c r="F32" s="120">
        <f>Payments!Q7</f>
        <v>22.5</v>
      </c>
      <c r="J32" s="120">
        <v>22.5</v>
      </c>
      <c r="L32" s="116">
        <v>100</v>
      </c>
      <c r="N32" s="9" t="s">
        <v>372</v>
      </c>
      <c r="O32" s="120">
        <f t="shared" si="0"/>
        <v>0</v>
      </c>
    </row>
    <row r="33" spans="1:15" x14ac:dyDescent="0.3">
      <c r="A33" s="120">
        <v>70</v>
      </c>
      <c r="C33" s="116" t="s">
        <v>67</v>
      </c>
      <c r="D33" s="116" t="s">
        <v>55</v>
      </c>
      <c r="F33" s="120">
        <f>Payments!R7</f>
        <v>80</v>
      </c>
      <c r="H33" s="137">
        <v>100</v>
      </c>
      <c r="J33" s="120">
        <v>80</v>
      </c>
      <c r="L33" s="116">
        <v>100</v>
      </c>
      <c r="N33" s="9" t="s">
        <v>368</v>
      </c>
      <c r="O33" s="120">
        <f t="shared" si="0"/>
        <v>10</v>
      </c>
    </row>
    <row r="34" spans="1:15" x14ac:dyDescent="0.3">
      <c r="A34" s="120"/>
      <c r="C34" s="116" t="s">
        <v>17</v>
      </c>
      <c r="D34" s="116" t="s">
        <v>56</v>
      </c>
      <c r="F34" s="120"/>
      <c r="J34" s="120"/>
      <c r="N34" s="34"/>
      <c r="O34" s="120">
        <f t="shared" si="0"/>
        <v>0</v>
      </c>
    </row>
    <row r="35" spans="1:15" x14ac:dyDescent="0.3">
      <c r="A35" s="120">
        <v>806</v>
      </c>
      <c r="C35" s="116" t="s">
        <v>68</v>
      </c>
      <c r="D35" s="116" t="s">
        <v>57</v>
      </c>
      <c r="F35" s="120">
        <f>Payments!T7</f>
        <v>7797.6399999999994</v>
      </c>
      <c r="J35" s="120">
        <v>7797.64</v>
      </c>
      <c r="L35" s="141">
        <v>10000</v>
      </c>
      <c r="N35" s="34" t="s">
        <v>397</v>
      </c>
      <c r="O35" s="120">
        <f t="shared" si="0"/>
        <v>6991.6399999999994</v>
      </c>
    </row>
    <row r="36" spans="1:15" x14ac:dyDescent="0.3">
      <c r="A36" s="120">
        <v>909</v>
      </c>
      <c r="C36" s="116" t="s">
        <v>85</v>
      </c>
      <c r="D36" s="116" t="s">
        <v>80</v>
      </c>
      <c r="F36" s="120">
        <f>Payments!U7</f>
        <v>919</v>
      </c>
      <c r="H36" s="137">
        <v>950</v>
      </c>
      <c r="J36" s="120">
        <v>919</v>
      </c>
      <c r="L36" s="116">
        <v>950</v>
      </c>
      <c r="N36" s="9" t="s">
        <v>368</v>
      </c>
      <c r="O36" s="120">
        <f t="shared" si="0"/>
        <v>10</v>
      </c>
    </row>
    <row r="37" spans="1:15" x14ac:dyDescent="0.3">
      <c r="A37" s="120">
        <v>36</v>
      </c>
      <c r="C37" s="116" t="s">
        <v>86</v>
      </c>
      <c r="D37" s="116" t="s">
        <v>81</v>
      </c>
      <c r="F37" s="120">
        <f>Payments!V7</f>
        <v>36</v>
      </c>
      <c r="H37" s="137">
        <v>40</v>
      </c>
      <c r="J37" s="120">
        <v>36</v>
      </c>
      <c r="L37" s="116">
        <v>40</v>
      </c>
      <c r="N37" s="9" t="s">
        <v>368</v>
      </c>
      <c r="O37" s="120">
        <f t="shared" si="0"/>
        <v>0</v>
      </c>
    </row>
    <row r="38" spans="1:15" x14ac:dyDescent="0.3">
      <c r="A38" s="120"/>
      <c r="C38" s="116" t="s">
        <v>87</v>
      </c>
      <c r="D38" s="116" t="s">
        <v>82</v>
      </c>
      <c r="F38" s="120"/>
      <c r="J38" s="120"/>
      <c r="N38" s="34"/>
      <c r="O38" s="120">
        <f t="shared" si="0"/>
        <v>0</v>
      </c>
    </row>
    <row r="39" spans="1:15" x14ac:dyDescent="0.3">
      <c r="A39" s="120">
        <v>28</v>
      </c>
      <c r="C39" s="116" t="s">
        <v>88</v>
      </c>
      <c r="D39" s="116" t="s">
        <v>83</v>
      </c>
      <c r="F39" s="120">
        <f>Payments!X7</f>
        <v>28</v>
      </c>
      <c r="H39" s="137">
        <v>30</v>
      </c>
      <c r="J39" s="120">
        <v>28</v>
      </c>
      <c r="L39" s="116">
        <v>30</v>
      </c>
      <c r="N39" s="9" t="s">
        <v>368</v>
      </c>
      <c r="O39" s="120">
        <f t="shared" si="0"/>
        <v>0</v>
      </c>
    </row>
    <row r="40" spans="1:15" x14ac:dyDescent="0.3">
      <c r="A40" s="120"/>
      <c r="C40" s="116" t="s">
        <v>89</v>
      </c>
      <c r="D40" s="116" t="s">
        <v>84</v>
      </c>
      <c r="F40" s="120"/>
      <c r="H40" s="137">
        <v>35</v>
      </c>
      <c r="J40" s="120">
        <v>0</v>
      </c>
      <c r="L40" s="116">
        <v>35</v>
      </c>
      <c r="N40" s="9" t="s">
        <v>368</v>
      </c>
      <c r="O40" s="120">
        <f t="shared" si="0"/>
        <v>0</v>
      </c>
    </row>
    <row r="41" spans="1:15" x14ac:dyDescent="0.3">
      <c r="A41" s="120">
        <v>126</v>
      </c>
      <c r="C41" s="116" t="s">
        <v>128</v>
      </c>
      <c r="D41" s="116" t="s">
        <v>90</v>
      </c>
      <c r="F41" s="120">
        <f>Payments!Z7</f>
        <v>1921</v>
      </c>
      <c r="H41" s="137">
        <v>150</v>
      </c>
      <c r="J41" s="120">
        <v>1921</v>
      </c>
      <c r="L41" s="116">
        <v>150</v>
      </c>
      <c r="N41" s="9" t="s">
        <v>373</v>
      </c>
      <c r="O41" s="120">
        <f t="shared" si="0"/>
        <v>1795</v>
      </c>
    </row>
    <row r="42" spans="1:15" x14ac:dyDescent="0.3">
      <c r="A42" s="120">
        <v>9433.4699999999993</v>
      </c>
      <c r="C42" s="116" t="s">
        <v>129</v>
      </c>
      <c r="D42" s="116" t="s">
        <v>91</v>
      </c>
      <c r="F42" s="120">
        <f>Payments!AA7</f>
        <v>7601</v>
      </c>
      <c r="H42" s="137">
        <v>8000</v>
      </c>
      <c r="J42" s="120">
        <v>7601</v>
      </c>
      <c r="L42" s="116">
        <v>12000</v>
      </c>
      <c r="N42" s="9" t="s">
        <v>374</v>
      </c>
      <c r="O42" s="120">
        <f t="shared" si="0"/>
        <v>-1832.4699999999993</v>
      </c>
    </row>
    <row r="43" spans="1:15" x14ac:dyDescent="0.3">
      <c r="A43" s="120"/>
      <c r="C43" s="116" t="s">
        <v>130</v>
      </c>
      <c r="D43" s="116" t="s">
        <v>92</v>
      </c>
      <c r="F43" s="120"/>
      <c r="J43" s="120"/>
      <c r="N43" s="34"/>
      <c r="O43" s="120">
        <f t="shared" si="0"/>
        <v>0</v>
      </c>
    </row>
    <row r="44" spans="1:15" x14ac:dyDescent="0.3">
      <c r="A44" s="120">
        <v>252.86</v>
      </c>
      <c r="C44" s="116" t="s">
        <v>152</v>
      </c>
      <c r="D44" s="116" t="s">
        <v>93</v>
      </c>
      <c r="F44" s="120">
        <f>Payments!AC7</f>
        <v>83.1</v>
      </c>
      <c r="H44" s="137">
        <v>2000</v>
      </c>
      <c r="J44" s="120">
        <v>83.1</v>
      </c>
      <c r="L44" s="116">
        <v>500</v>
      </c>
      <c r="N44" s="9" t="s">
        <v>375</v>
      </c>
      <c r="O44" s="120">
        <f t="shared" si="0"/>
        <v>-169.76000000000002</v>
      </c>
    </row>
    <row r="45" spans="1:15" x14ac:dyDescent="0.3">
      <c r="A45" s="120"/>
      <c r="C45" s="116" t="s">
        <v>102</v>
      </c>
      <c r="D45" s="116" t="s">
        <v>94</v>
      </c>
      <c r="F45" s="120"/>
      <c r="H45" s="137">
        <v>1200</v>
      </c>
      <c r="J45" s="120"/>
      <c r="N45" s="9" t="s">
        <v>376</v>
      </c>
      <c r="O45" s="120">
        <f t="shared" si="0"/>
        <v>0</v>
      </c>
    </row>
    <row r="46" spans="1:15" x14ac:dyDescent="0.3">
      <c r="A46" s="120">
        <v>23230.81</v>
      </c>
      <c r="C46" s="116" t="s">
        <v>131</v>
      </c>
      <c r="D46" s="116" t="s">
        <v>95</v>
      </c>
      <c r="F46" s="120">
        <f>Payments!AE7</f>
        <v>1843.4200000000003</v>
      </c>
      <c r="H46" s="137">
        <v>2000</v>
      </c>
      <c r="J46" s="120">
        <v>1843.42</v>
      </c>
      <c r="L46" s="116">
        <v>3000</v>
      </c>
      <c r="N46" s="9" t="s">
        <v>377</v>
      </c>
      <c r="O46" s="120">
        <f t="shared" si="0"/>
        <v>-21387.39</v>
      </c>
    </row>
    <row r="47" spans="1:15" x14ac:dyDescent="0.3">
      <c r="A47" s="120">
        <v>4093</v>
      </c>
      <c r="C47" s="116" t="s">
        <v>132</v>
      </c>
      <c r="D47" s="116" t="s">
        <v>96</v>
      </c>
      <c r="F47" s="120">
        <f>Payments!AF7</f>
        <v>2291.5</v>
      </c>
      <c r="H47" s="137">
        <v>10000</v>
      </c>
      <c r="J47" s="120">
        <v>2291.5</v>
      </c>
      <c r="L47" s="116">
        <v>10000</v>
      </c>
      <c r="N47" s="9" t="s">
        <v>384</v>
      </c>
      <c r="O47" s="120">
        <f t="shared" si="0"/>
        <v>-1801.5</v>
      </c>
    </row>
    <row r="48" spans="1:15" x14ac:dyDescent="0.3">
      <c r="A48" s="120"/>
      <c r="C48" s="116" t="s">
        <v>133</v>
      </c>
      <c r="D48" s="116" t="s">
        <v>97</v>
      </c>
      <c r="F48" s="120">
        <f>Payments!AG7</f>
        <v>320</v>
      </c>
      <c r="H48" s="137">
        <v>500</v>
      </c>
      <c r="J48" s="120">
        <v>320</v>
      </c>
      <c r="L48" s="116">
        <v>2500</v>
      </c>
      <c r="N48" s="9" t="s">
        <v>378</v>
      </c>
      <c r="O48" s="120">
        <f t="shared" si="0"/>
        <v>320</v>
      </c>
    </row>
    <row r="49" spans="1:15" x14ac:dyDescent="0.3">
      <c r="A49" s="120">
        <v>7684.8</v>
      </c>
      <c r="C49" s="116" t="s">
        <v>134</v>
      </c>
      <c r="D49" s="116" t="s">
        <v>98</v>
      </c>
      <c r="F49" s="120">
        <f>Payments!AH7</f>
        <v>3878</v>
      </c>
      <c r="H49" s="137">
        <v>5000</v>
      </c>
      <c r="J49" s="120">
        <v>3878</v>
      </c>
      <c r="L49" s="116">
        <v>5000</v>
      </c>
      <c r="N49" s="9" t="s">
        <v>383</v>
      </c>
      <c r="O49" s="120">
        <f t="shared" si="0"/>
        <v>-3806.8</v>
      </c>
    </row>
    <row r="50" spans="1:15" x14ac:dyDescent="0.3">
      <c r="A50" s="120"/>
      <c r="C50" s="116" t="s">
        <v>75</v>
      </c>
      <c r="D50" s="116" t="s">
        <v>69</v>
      </c>
      <c r="F50" s="120"/>
      <c r="J50" s="120"/>
      <c r="N50" s="34"/>
      <c r="O50" s="120">
        <f t="shared" si="0"/>
        <v>0</v>
      </c>
    </row>
    <row r="51" spans="1:15" x14ac:dyDescent="0.3">
      <c r="A51" s="120"/>
      <c r="C51" s="116" t="s">
        <v>76</v>
      </c>
      <c r="D51" s="116" t="s">
        <v>70</v>
      </c>
      <c r="F51" s="120"/>
      <c r="J51" s="120"/>
      <c r="N51" s="34"/>
      <c r="O51" s="120">
        <f t="shared" si="0"/>
        <v>0</v>
      </c>
    </row>
    <row r="52" spans="1:15" x14ac:dyDescent="0.3">
      <c r="A52" s="120">
        <v>283</v>
      </c>
      <c r="C52" s="116" t="s">
        <v>122</v>
      </c>
      <c r="D52" s="116" t="s">
        <v>71</v>
      </c>
      <c r="F52" s="120"/>
      <c r="H52" s="137">
        <v>250</v>
      </c>
      <c r="J52" s="120"/>
      <c r="N52" s="34"/>
      <c r="O52" s="120">
        <f t="shared" si="0"/>
        <v>-283</v>
      </c>
    </row>
    <row r="53" spans="1:15" x14ac:dyDescent="0.3">
      <c r="A53" s="120">
        <v>326.5</v>
      </c>
      <c r="C53" s="116" t="s">
        <v>123</v>
      </c>
      <c r="D53" s="116" t="s">
        <v>72</v>
      </c>
      <c r="F53" s="120"/>
      <c r="H53" s="137">
        <v>100</v>
      </c>
      <c r="J53" s="120"/>
      <c r="N53" s="34"/>
      <c r="O53" s="120">
        <f t="shared" si="0"/>
        <v>-326.5</v>
      </c>
    </row>
    <row r="54" spans="1:15" x14ac:dyDescent="0.3">
      <c r="A54" s="120">
        <v>660</v>
      </c>
      <c r="C54" s="116" t="s">
        <v>124</v>
      </c>
      <c r="D54" s="116" t="s">
        <v>73</v>
      </c>
      <c r="F54" s="120"/>
      <c r="J54" s="120"/>
      <c r="N54" s="34"/>
      <c r="O54" s="120">
        <f t="shared" si="0"/>
        <v>-660</v>
      </c>
    </row>
    <row r="55" spans="1:15" x14ac:dyDescent="0.3">
      <c r="A55" s="120"/>
      <c r="C55" s="116" t="s">
        <v>125</v>
      </c>
      <c r="D55" s="116" t="s">
        <v>74</v>
      </c>
      <c r="F55" s="120">
        <f>Payments!AN7</f>
        <v>171</v>
      </c>
      <c r="H55" s="137">
        <v>100</v>
      </c>
      <c r="J55" s="120">
        <v>171</v>
      </c>
      <c r="N55" s="34"/>
      <c r="O55" s="120">
        <f t="shared" si="0"/>
        <v>171</v>
      </c>
    </row>
    <row r="56" spans="1:15" x14ac:dyDescent="0.3">
      <c r="A56" s="120"/>
      <c r="C56" s="116" t="s">
        <v>197</v>
      </c>
      <c r="D56" s="116" t="s">
        <v>108</v>
      </c>
      <c r="F56" s="120"/>
      <c r="J56" s="120"/>
      <c r="N56" s="34"/>
      <c r="O56" s="120">
        <f t="shared" si="0"/>
        <v>0</v>
      </c>
    </row>
    <row r="57" spans="1:15" x14ac:dyDescent="0.3">
      <c r="A57" s="120">
        <v>663.12</v>
      </c>
      <c r="C57" s="116" t="s">
        <v>126</v>
      </c>
      <c r="D57" s="116" t="s">
        <v>110</v>
      </c>
      <c r="F57" s="120">
        <f>Payments!AP7</f>
        <v>3028.64</v>
      </c>
      <c r="J57" s="120">
        <v>3028.64</v>
      </c>
      <c r="L57" s="116">
        <v>0</v>
      </c>
      <c r="N57" s="9" t="s">
        <v>357</v>
      </c>
      <c r="O57" s="120">
        <f t="shared" si="0"/>
        <v>2365.52</v>
      </c>
    </row>
    <row r="58" spans="1:15" x14ac:dyDescent="0.3">
      <c r="A58" s="120">
        <v>3885.16</v>
      </c>
      <c r="C58" s="116" t="s">
        <v>23</v>
      </c>
      <c r="D58" s="116" t="s">
        <v>111</v>
      </c>
      <c r="F58" s="120">
        <f>Payments!AQ7</f>
        <v>4207.0399999999991</v>
      </c>
      <c r="J58" s="120">
        <v>4207.04</v>
      </c>
      <c r="L58" s="116">
        <v>5000</v>
      </c>
      <c r="N58" s="9" t="s">
        <v>385</v>
      </c>
      <c r="O58" s="120">
        <f t="shared" si="0"/>
        <v>321.8799999999992</v>
      </c>
    </row>
    <row r="59" spans="1:15" x14ac:dyDescent="0.3">
      <c r="A59" s="120"/>
      <c r="C59" s="116" t="s">
        <v>35</v>
      </c>
      <c r="F59" s="120"/>
      <c r="J59" s="120"/>
      <c r="O59" s="120">
        <f t="shared" si="0"/>
        <v>0</v>
      </c>
    </row>
    <row r="60" spans="1:15" x14ac:dyDescent="0.3">
      <c r="A60" s="120"/>
      <c r="C60" s="116" t="s">
        <v>112</v>
      </c>
      <c r="F60" s="120"/>
      <c r="J60" s="120"/>
      <c r="O60" s="120">
        <f t="shared" si="0"/>
        <v>0</v>
      </c>
    </row>
    <row r="61" spans="1:15" x14ac:dyDescent="0.3">
      <c r="A61" s="120">
        <v>7388.2</v>
      </c>
      <c r="C61" s="116" t="s">
        <v>127</v>
      </c>
      <c r="F61" s="120">
        <f>Payments!AV7</f>
        <v>2154.9999999999995</v>
      </c>
      <c r="J61" s="120">
        <v>2155</v>
      </c>
      <c r="O61" s="120">
        <f t="shared" si="0"/>
        <v>-5233.2000000000007</v>
      </c>
    </row>
    <row r="62" spans="1:15" x14ac:dyDescent="0.3">
      <c r="A62" s="122">
        <f>SUM(A22:A61)</f>
        <v>76992.539999999994</v>
      </c>
      <c r="C62" s="119" t="s">
        <v>13</v>
      </c>
      <c r="E62" s="148"/>
      <c r="F62" s="122">
        <f>SUM(F22:F61)</f>
        <v>56864.639999999992</v>
      </c>
      <c r="H62" s="139">
        <f>SUM(H22:H61)</f>
        <v>50055</v>
      </c>
      <c r="J62" s="123">
        <f>SUM(J22:J61)</f>
        <v>56007.139999999992</v>
      </c>
      <c r="L62" s="123">
        <f>SUM(L22:L61)</f>
        <v>70005</v>
      </c>
      <c r="O62" s="120">
        <f t="shared" si="0"/>
        <v>-20127.900000000001</v>
      </c>
    </row>
    <row r="64" spans="1:15" ht="14.4" thickBot="1" x14ac:dyDescent="0.35">
      <c r="A64" s="125">
        <f>A19-A62</f>
        <v>15599.89</v>
      </c>
      <c r="C64" s="119" t="s">
        <v>14</v>
      </c>
      <c r="E64" s="121"/>
      <c r="F64" s="125">
        <f>F19-F62</f>
        <v>19631.970000000023</v>
      </c>
      <c r="H64" s="140">
        <f>H19-H62</f>
        <v>3145</v>
      </c>
      <c r="J64" s="126">
        <f>J19-J62</f>
        <v>19769.610000000022</v>
      </c>
      <c r="L64" s="126">
        <f>L19-L62</f>
        <v>-16005</v>
      </c>
      <c r="N64" s="28" t="s">
        <v>398</v>
      </c>
    </row>
    <row r="65" spans="2:14" ht="14.4" thickBot="1" x14ac:dyDescent="0.35"/>
    <row r="66" spans="2:14" x14ac:dyDescent="0.3">
      <c r="F66" s="127">
        <f>Receipts!E6-Payments!F7</f>
        <v>19631.970000000008</v>
      </c>
      <c r="N66" s="29"/>
    </row>
    <row r="67" spans="2:14" ht="14.4" thickBot="1" x14ac:dyDescent="0.35">
      <c r="F67" s="128">
        <f>F64-F66</f>
        <v>0</v>
      </c>
      <c r="N67" s="29"/>
    </row>
    <row r="68" spans="2:14" x14ac:dyDescent="0.3">
      <c r="F68" s="120"/>
    </row>
    <row r="69" spans="2:14" x14ac:dyDescent="0.3">
      <c r="B69" s="148"/>
      <c r="C69" s="116" t="s">
        <v>429</v>
      </c>
      <c r="F69" s="120"/>
    </row>
  </sheetData>
  <mergeCells count="2">
    <mergeCell ref="A1:I1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fitToWidth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3D56-EF58-4C0D-8F00-DC19A60944D4}">
  <sheetPr>
    <pageSetUpPr fitToPage="1"/>
  </sheetPr>
  <dimension ref="A1:V116"/>
  <sheetViews>
    <sheetView topLeftCell="A89" workbookViewId="0">
      <selection activeCell="B64" sqref="B64"/>
    </sheetView>
  </sheetViews>
  <sheetFormatPr defaultRowHeight="14.4" x14ac:dyDescent="0.3"/>
  <cols>
    <col min="12" max="12" width="10.5546875" bestFit="1" customWidth="1"/>
    <col min="13" max="13" width="8.88671875" style="28"/>
    <col min="17" max="17" width="10.5546875" bestFit="1" customWidth="1"/>
    <col min="19" max="19" width="10.5546875" bestFit="1" customWidth="1"/>
  </cols>
  <sheetData>
    <row r="1" spans="1:17" s="1" customFormat="1" x14ac:dyDescent="0.3">
      <c r="A1" s="25" t="s">
        <v>140</v>
      </c>
      <c r="B1" s="25" t="s">
        <v>1</v>
      </c>
      <c r="C1" s="25" t="s">
        <v>135</v>
      </c>
      <c r="D1" s="25" t="s">
        <v>136</v>
      </c>
      <c r="E1" s="25" t="s">
        <v>148</v>
      </c>
      <c r="F1" s="25" t="s">
        <v>137</v>
      </c>
      <c r="G1" s="25" t="s">
        <v>138</v>
      </c>
      <c r="H1" s="25" t="s">
        <v>149</v>
      </c>
      <c r="I1" s="25" t="s">
        <v>139</v>
      </c>
      <c r="K1" s="25" t="s">
        <v>144</v>
      </c>
      <c r="L1" s="25" t="s">
        <v>145</v>
      </c>
      <c r="M1" s="27"/>
      <c r="O1" s="25" t="s">
        <v>150</v>
      </c>
      <c r="P1" s="1" t="s">
        <v>17</v>
      </c>
      <c r="Q1" s="1" t="s">
        <v>145</v>
      </c>
    </row>
    <row r="2" spans="1:17" x14ac:dyDescent="0.3">
      <c r="A2" t="s">
        <v>141</v>
      </c>
      <c r="B2" s="35">
        <v>42826</v>
      </c>
      <c r="C2">
        <v>1</v>
      </c>
      <c r="D2" t="s">
        <v>142</v>
      </c>
      <c r="E2">
        <v>26.36</v>
      </c>
      <c r="F2">
        <v>871.03</v>
      </c>
      <c r="G2" s="2">
        <v>93.6</v>
      </c>
      <c r="H2" s="2">
        <v>0</v>
      </c>
      <c r="I2">
        <f>F2-G2-H2</f>
        <v>777.43</v>
      </c>
      <c r="K2">
        <v>777.43</v>
      </c>
      <c r="L2" s="4">
        <v>42845</v>
      </c>
      <c r="M2" s="29">
        <f>I2-K2</f>
        <v>0</v>
      </c>
    </row>
    <row r="3" spans="1:17" x14ac:dyDescent="0.3">
      <c r="A3" t="s">
        <v>141</v>
      </c>
      <c r="B3" s="35">
        <v>42856</v>
      </c>
      <c r="C3">
        <v>2</v>
      </c>
      <c r="D3" t="s">
        <v>142</v>
      </c>
      <c r="E3">
        <v>26.36</v>
      </c>
      <c r="F3">
        <v>871.03</v>
      </c>
      <c r="G3" s="2">
        <v>99.6</v>
      </c>
      <c r="H3" s="2">
        <v>0</v>
      </c>
      <c r="I3">
        <f t="shared" ref="I3:I15" si="0">F3-G3-H3</f>
        <v>771.43</v>
      </c>
      <c r="K3">
        <v>777.43</v>
      </c>
      <c r="L3" s="4">
        <v>42877</v>
      </c>
      <c r="M3" s="31">
        <f t="shared" ref="M3:M15" si="1">I3-K3</f>
        <v>-6</v>
      </c>
    </row>
    <row r="4" spans="1:17" x14ac:dyDescent="0.3">
      <c r="A4" t="s">
        <v>141</v>
      </c>
      <c r="B4" s="35">
        <v>42887</v>
      </c>
      <c r="C4">
        <v>3</v>
      </c>
      <c r="D4" t="s">
        <v>142</v>
      </c>
      <c r="E4">
        <v>26.36</v>
      </c>
      <c r="F4">
        <v>871.03</v>
      </c>
      <c r="G4" s="2">
        <v>99.6</v>
      </c>
      <c r="H4" s="2">
        <v>0</v>
      </c>
      <c r="I4">
        <f t="shared" si="0"/>
        <v>771.43</v>
      </c>
      <c r="K4">
        <v>771.43</v>
      </c>
      <c r="L4" s="4">
        <v>42906</v>
      </c>
      <c r="M4" s="10">
        <f t="shared" si="1"/>
        <v>0</v>
      </c>
      <c r="O4" s="2">
        <f>E2+E3+E4+G2+G3+G4</f>
        <v>371.88</v>
      </c>
      <c r="P4">
        <v>371.88</v>
      </c>
      <c r="Q4">
        <v>201258</v>
      </c>
    </row>
    <row r="5" spans="1:17" x14ac:dyDescent="0.3">
      <c r="A5" t="s">
        <v>141</v>
      </c>
      <c r="B5" s="35">
        <v>42917</v>
      </c>
      <c r="C5">
        <v>4</v>
      </c>
      <c r="D5" t="s">
        <v>142</v>
      </c>
      <c r="E5">
        <v>26.36</v>
      </c>
      <c r="F5">
        <v>871.03</v>
      </c>
      <c r="G5" s="2">
        <v>99.6</v>
      </c>
      <c r="H5" s="2">
        <v>0</v>
      </c>
      <c r="I5">
        <f t="shared" si="0"/>
        <v>771.43</v>
      </c>
      <c r="K5">
        <v>771.43</v>
      </c>
      <c r="L5" s="4">
        <v>42936</v>
      </c>
      <c r="M5" s="29">
        <f t="shared" si="1"/>
        <v>0</v>
      </c>
    </row>
    <row r="6" spans="1:17" x14ac:dyDescent="0.3">
      <c r="A6" t="s">
        <v>141</v>
      </c>
      <c r="B6" s="35">
        <v>42948</v>
      </c>
      <c r="C6">
        <v>5</v>
      </c>
      <c r="D6" t="s">
        <v>142</v>
      </c>
      <c r="E6">
        <v>26.36</v>
      </c>
      <c r="F6">
        <v>871.03</v>
      </c>
      <c r="G6" s="2">
        <v>99.6</v>
      </c>
      <c r="H6" s="2">
        <v>0</v>
      </c>
      <c r="I6">
        <f t="shared" si="0"/>
        <v>771.43</v>
      </c>
      <c r="K6">
        <v>771.43</v>
      </c>
      <c r="L6" s="4">
        <v>42968</v>
      </c>
      <c r="M6" s="29">
        <f t="shared" si="1"/>
        <v>0</v>
      </c>
    </row>
    <row r="7" spans="1:17" x14ac:dyDescent="0.3">
      <c r="A7" t="s">
        <v>141</v>
      </c>
      <c r="B7" s="35">
        <v>42979</v>
      </c>
      <c r="C7">
        <v>6</v>
      </c>
      <c r="D7" t="s">
        <v>142</v>
      </c>
      <c r="E7">
        <v>26.36</v>
      </c>
      <c r="F7">
        <v>871.03</v>
      </c>
      <c r="G7" s="2">
        <v>99.6</v>
      </c>
      <c r="H7" s="2">
        <v>0</v>
      </c>
      <c r="I7">
        <f t="shared" si="0"/>
        <v>771.43</v>
      </c>
      <c r="K7">
        <v>771.43</v>
      </c>
      <c r="L7" s="4">
        <v>42998</v>
      </c>
      <c r="M7" s="29">
        <f t="shared" si="1"/>
        <v>0</v>
      </c>
      <c r="O7" s="2">
        <f>E5+E6+E7+G5+G6+G7</f>
        <v>377.88</v>
      </c>
      <c r="P7">
        <v>377.88</v>
      </c>
      <c r="Q7">
        <v>201280</v>
      </c>
    </row>
    <row r="8" spans="1:17" x14ac:dyDescent="0.3">
      <c r="A8" t="s">
        <v>141</v>
      </c>
      <c r="B8" s="35">
        <v>43009</v>
      </c>
      <c r="C8">
        <v>7</v>
      </c>
      <c r="D8" t="s">
        <v>142</v>
      </c>
      <c r="E8">
        <v>26.36</v>
      </c>
      <c r="F8">
        <v>871.03</v>
      </c>
      <c r="G8" s="2">
        <v>99.6</v>
      </c>
      <c r="H8" s="2">
        <v>0</v>
      </c>
      <c r="I8">
        <f t="shared" si="0"/>
        <v>771.43</v>
      </c>
      <c r="K8">
        <v>771.43</v>
      </c>
      <c r="L8" s="4">
        <v>43028</v>
      </c>
      <c r="M8" s="29">
        <f t="shared" si="1"/>
        <v>0</v>
      </c>
    </row>
    <row r="9" spans="1:17" x14ac:dyDescent="0.3">
      <c r="A9" t="s">
        <v>141</v>
      </c>
      <c r="B9" s="35">
        <v>43040</v>
      </c>
      <c r="C9">
        <v>8</v>
      </c>
      <c r="D9" t="s">
        <v>142</v>
      </c>
      <c r="E9">
        <v>47.17</v>
      </c>
      <c r="F9">
        <v>1021.8</v>
      </c>
      <c r="G9" s="2">
        <v>129.80000000000001</v>
      </c>
      <c r="H9" s="2">
        <v>0</v>
      </c>
      <c r="I9" s="2">
        <f t="shared" si="0"/>
        <v>892</v>
      </c>
      <c r="K9">
        <v>771.43</v>
      </c>
      <c r="L9" s="4">
        <v>43059</v>
      </c>
      <c r="M9" s="31">
        <f t="shared" si="1"/>
        <v>120.57000000000005</v>
      </c>
    </row>
    <row r="10" spans="1:17" x14ac:dyDescent="0.3">
      <c r="A10" t="s">
        <v>141</v>
      </c>
      <c r="B10" s="35">
        <v>43070</v>
      </c>
      <c r="C10">
        <v>9</v>
      </c>
      <c r="D10" t="s">
        <v>142</v>
      </c>
      <c r="E10">
        <v>26.36</v>
      </c>
      <c r="F10">
        <v>871.03</v>
      </c>
      <c r="G10" s="2">
        <v>99.6</v>
      </c>
      <c r="H10" s="2">
        <v>0</v>
      </c>
      <c r="I10" s="2">
        <f t="shared" si="0"/>
        <v>771.43</v>
      </c>
      <c r="K10" s="2">
        <v>771.43</v>
      </c>
      <c r="L10" s="4">
        <v>43089</v>
      </c>
      <c r="M10" s="10">
        <f t="shared" si="1"/>
        <v>0</v>
      </c>
      <c r="O10" s="2">
        <f>E8+E9+E10+G8+G9+G10</f>
        <v>428.89</v>
      </c>
      <c r="P10">
        <v>428.89</v>
      </c>
      <c r="Q10">
        <v>201314</v>
      </c>
    </row>
    <row r="11" spans="1:17" x14ac:dyDescent="0.3">
      <c r="A11" t="s">
        <v>141</v>
      </c>
      <c r="B11" s="35">
        <v>43101</v>
      </c>
      <c r="C11">
        <v>10</v>
      </c>
      <c r="D11" t="s">
        <v>142</v>
      </c>
      <c r="F11">
        <v>339.22</v>
      </c>
      <c r="G11" s="2">
        <v>0</v>
      </c>
      <c r="H11" s="2">
        <v>0</v>
      </c>
      <c r="I11">
        <f t="shared" si="0"/>
        <v>339.22</v>
      </c>
      <c r="K11">
        <v>339.22</v>
      </c>
      <c r="L11" s="30" t="s">
        <v>146</v>
      </c>
      <c r="M11" s="29">
        <f t="shared" si="1"/>
        <v>0</v>
      </c>
    </row>
    <row r="12" spans="1:17" x14ac:dyDescent="0.3">
      <c r="A12" t="s">
        <v>141</v>
      </c>
      <c r="B12" s="35">
        <v>43101</v>
      </c>
      <c r="C12">
        <v>10</v>
      </c>
      <c r="D12" t="s">
        <v>143</v>
      </c>
      <c r="E12">
        <v>22.52</v>
      </c>
      <c r="F12">
        <v>843.23</v>
      </c>
      <c r="G12" s="2">
        <v>168.6</v>
      </c>
      <c r="H12" s="2">
        <v>19.59</v>
      </c>
      <c r="I12">
        <f t="shared" si="0"/>
        <v>655.04</v>
      </c>
      <c r="K12">
        <v>655.04</v>
      </c>
      <c r="L12" s="4">
        <v>43125</v>
      </c>
      <c r="M12" s="29">
        <f t="shared" si="1"/>
        <v>0</v>
      </c>
    </row>
    <row r="13" spans="1:17" x14ac:dyDescent="0.3">
      <c r="A13" t="s">
        <v>141</v>
      </c>
      <c r="B13" s="35">
        <v>43132</v>
      </c>
      <c r="C13">
        <v>11</v>
      </c>
      <c r="D13" t="s">
        <v>142</v>
      </c>
      <c r="F13">
        <v>1812.5</v>
      </c>
      <c r="G13" s="2">
        <v>288</v>
      </c>
      <c r="H13" s="2">
        <v>0</v>
      </c>
      <c r="I13" s="2">
        <f t="shared" si="0"/>
        <v>1524.5</v>
      </c>
      <c r="K13" s="2">
        <v>1524.5</v>
      </c>
      <c r="L13" s="33" t="s">
        <v>147</v>
      </c>
      <c r="M13" s="29">
        <f t="shared" si="1"/>
        <v>0</v>
      </c>
    </row>
    <row r="14" spans="1:17" x14ac:dyDescent="0.3">
      <c r="A14" t="s">
        <v>141</v>
      </c>
      <c r="B14" s="35">
        <v>43132</v>
      </c>
      <c r="C14">
        <v>11</v>
      </c>
      <c r="D14" t="s">
        <v>143</v>
      </c>
      <c r="E14">
        <v>178.8</v>
      </c>
      <c r="F14">
        <v>843.23</v>
      </c>
      <c r="G14" s="2">
        <v>168.6</v>
      </c>
      <c r="H14" s="2">
        <v>19.59</v>
      </c>
      <c r="I14">
        <f t="shared" si="0"/>
        <v>655.04</v>
      </c>
      <c r="K14">
        <v>655.04</v>
      </c>
      <c r="L14" s="30">
        <v>43157</v>
      </c>
      <c r="M14" s="29">
        <f t="shared" si="1"/>
        <v>0</v>
      </c>
    </row>
    <row r="15" spans="1:17" x14ac:dyDescent="0.3">
      <c r="A15" t="s">
        <v>141</v>
      </c>
      <c r="B15" s="35">
        <v>43160</v>
      </c>
      <c r="C15">
        <v>12</v>
      </c>
      <c r="D15" t="s">
        <v>143</v>
      </c>
      <c r="F15">
        <v>843.23</v>
      </c>
      <c r="G15" s="2">
        <v>168.6</v>
      </c>
      <c r="H15" s="2">
        <v>19.59</v>
      </c>
      <c r="I15">
        <f t="shared" si="0"/>
        <v>655.04</v>
      </c>
      <c r="K15">
        <v>655.04</v>
      </c>
      <c r="L15" s="4">
        <v>43185</v>
      </c>
      <c r="M15" s="29">
        <f t="shared" si="1"/>
        <v>0</v>
      </c>
      <c r="O15" s="2">
        <v>1053.8900000000001</v>
      </c>
      <c r="P15" s="2">
        <v>1053.8900000000001</v>
      </c>
      <c r="Q15">
        <v>201359</v>
      </c>
    </row>
    <row r="16" spans="1:17" x14ac:dyDescent="0.3">
      <c r="E16" s="6">
        <f>SUM(E2:E15)</f>
        <v>459.37000000000006</v>
      </c>
      <c r="F16" s="6">
        <f>SUM(F2:F15)</f>
        <v>12671.449999999997</v>
      </c>
      <c r="G16" s="6">
        <f t="shared" ref="G16:I16" si="2">SUM(G2:G15)</f>
        <v>1714.3999999999999</v>
      </c>
      <c r="H16" s="6">
        <f t="shared" si="2"/>
        <v>58.769999999999996</v>
      </c>
      <c r="I16" s="6">
        <f t="shared" si="2"/>
        <v>10898.280000000002</v>
      </c>
      <c r="K16" s="6">
        <f>SUM(K2:K15)</f>
        <v>10783.710000000003</v>
      </c>
      <c r="M16" s="32">
        <f>SUM(M2:M15)</f>
        <v>114.57000000000005</v>
      </c>
      <c r="O16" s="7">
        <f>SUM(O2:O15)</f>
        <v>2232.54</v>
      </c>
      <c r="P16" s="7">
        <f>SUM(P2:P15)</f>
        <v>2232.54</v>
      </c>
    </row>
    <row r="17" spans="1:20" x14ac:dyDescent="0.3">
      <c r="G17" s="6">
        <f>E16+G16+H16</f>
        <v>2232.54</v>
      </c>
      <c r="K17" s="34">
        <f>I16-K16</f>
        <v>114.56999999999971</v>
      </c>
      <c r="M17" s="29">
        <f>K17-M16</f>
        <v>-3.4106051316484809E-13</v>
      </c>
      <c r="O17" s="29">
        <f>G17-O16</f>
        <v>0</v>
      </c>
      <c r="P17" s="10">
        <f>O16-P16</f>
        <v>0</v>
      </c>
    </row>
    <row r="18" spans="1:20" x14ac:dyDescent="0.3">
      <c r="K18" s="36" t="s">
        <v>145</v>
      </c>
    </row>
    <row r="19" spans="1:20" x14ac:dyDescent="0.3">
      <c r="K19" s="36" t="s">
        <v>153</v>
      </c>
    </row>
    <row r="20" spans="1:20" x14ac:dyDescent="0.3">
      <c r="K20" s="36">
        <v>201298</v>
      </c>
    </row>
    <row r="21" spans="1:20" x14ac:dyDescent="0.3">
      <c r="H21" s="2"/>
    </row>
    <row r="23" spans="1:20" x14ac:dyDescent="0.3">
      <c r="H23" s="2"/>
    </row>
    <row r="24" spans="1:20" x14ac:dyDescent="0.3">
      <c r="A24" s="25" t="s">
        <v>140</v>
      </c>
      <c r="B24" s="25" t="s">
        <v>1</v>
      </c>
      <c r="C24" s="25" t="s">
        <v>135</v>
      </c>
      <c r="D24" s="25" t="s">
        <v>136</v>
      </c>
      <c r="E24" s="25" t="s">
        <v>148</v>
      </c>
      <c r="F24" s="25" t="s">
        <v>137</v>
      </c>
      <c r="G24" s="25" t="s">
        <v>138</v>
      </c>
      <c r="H24" s="25" t="s">
        <v>149</v>
      </c>
      <c r="I24" s="25" t="s">
        <v>139</v>
      </c>
      <c r="J24" s="1"/>
      <c r="K24" s="25" t="s">
        <v>144</v>
      </c>
      <c r="L24" s="25" t="s">
        <v>145</v>
      </c>
      <c r="M24" s="27"/>
      <c r="N24" s="1"/>
      <c r="O24" s="25" t="s">
        <v>150</v>
      </c>
      <c r="P24" s="1" t="s">
        <v>17</v>
      </c>
      <c r="Q24" s="1" t="s">
        <v>145</v>
      </c>
      <c r="S24" s="48">
        <v>43398</v>
      </c>
      <c r="T24" s="49">
        <v>655.04</v>
      </c>
    </row>
    <row r="25" spans="1:20" x14ac:dyDescent="0.3">
      <c r="A25" t="s">
        <v>157</v>
      </c>
      <c r="B25" s="35">
        <v>43191</v>
      </c>
      <c r="C25">
        <v>1</v>
      </c>
      <c r="D25" t="s">
        <v>143</v>
      </c>
      <c r="E25">
        <v>19.489999999999998</v>
      </c>
      <c r="F25" s="2">
        <v>843.23</v>
      </c>
      <c r="G25" s="2">
        <v>168.6</v>
      </c>
      <c r="H25" s="2">
        <v>16.95</v>
      </c>
      <c r="I25">
        <f>F25-G25-H25</f>
        <v>657.68</v>
      </c>
      <c r="K25" s="5">
        <v>655.04</v>
      </c>
      <c r="L25" s="4">
        <v>43215</v>
      </c>
      <c r="M25" s="29">
        <f>I25-K25</f>
        <v>2.6399999999999864</v>
      </c>
      <c r="S25" s="48">
        <v>43399</v>
      </c>
      <c r="T25" s="49">
        <v>175.57</v>
      </c>
    </row>
    <row r="26" spans="1:20" x14ac:dyDescent="0.3">
      <c r="A26" t="s">
        <v>157</v>
      </c>
      <c r="B26" s="35">
        <v>43221</v>
      </c>
      <c r="C26">
        <v>2</v>
      </c>
      <c r="D26" t="s">
        <v>143</v>
      </c>
      <c r="E26">
        <v>19.489999999999998</v>
      </c>
      <c r="F26" s="2">
        <v>843.23</v>
      </c>
      <c r="G26" s="2">
        <v>168.6</v>
      </c>
      <c r="H26" s="2">
        <v>16.95</v>
      </c>
      <c r="I26">
        <f t="shared" ref="I26:I36" si="3">F26-G26-H26</f>
        <v>657.68</v>
      </c>
      <c r="K26" s="5">
        <v>655.04</v>
      </c>
      <c r="L26" s="4">
        <v>43245</v>
      </c>
      <c r="M26" s="10">
        <f t="shared" ref="M26:M36" si="4">I26-K26</f>
        <v>2.6399999999999864</v>
      </c>
      <c r="S26" s="49"/>
      <c r="T26" s="50">
        <f>SUM(T24:T25)</f>
        <v>830.6099999999999</v>
      </c>
    </row>
    <row r="27" spans="1:20" x14ac:dyDescent="0.3">
      <c r="A27" t="s">
        <v>157</v>
      </c>
      <c r="B27" s="35">
        <v>43252</v>
      </c>
      <c r="C27">
        <v>3</v>
      </c>
      <c r="D27" t="s">
        <v>143</v>
      </c>
      <c r="E27">
        <v>19.489999999999998</v>
      </c>
      <c r="F27" s="2">
        <v>843.23</v>
      </c>
      <c r="G27" s="2">
        <v>168.6</v>
      </c>
      <c r="H27" s="2">
        <v>16.95</v>
      </c>
      <c r="I27">
        <f t="shared" si="3"/>
        <v>657.68</v>
      </c>
      <c r="K27" s="5">
        <v>655.04</v>
      </c>
      <c r="L27" s="4">
        <v>43276</v>
      </c>
      <c r="M27" s="10">
        <f t="shared" si="4"/>
        <v>2.6399999999999864</v>
      </c>
      <c r="O27" s="2">
        <f>E25+G25+H25+E26+G26+H26+E27+G27+H27</f>
        <v>615.12</v>
      </c>
      <c r="P27" s="5">
        <v>581.4</v>
      </c>
      <c r="Q27" s="4">
        <v>43332</v>
      </c>
    </row>
    <row r="28" spans="1:20" x14ac:dyDescent="0.3">
      <c r="A28" t="s">
        <v>157</v>
      </c>
      <c r="B28" s="35">
        <v>43282</v>
      </c>
      <c r="C28">
        <v>4</v>
      </c>
      <c r="D28" t="s">
        <v>143</v>
      </c>
      <c r="E28">
        <v>23.33</v>
      </c>
      <c r="F28" s="2">
        <v>871.1</v>
      </c>
      <c r="G28" s="2">
        <v>174.2</v>
      </c>
      <c r="H28" s="2">
        <v>20.29</v>
      </c>
      <c r="I28">
        <f t="shared" si="3"/>
        <v>676.61000000000013</v>
      </c>
      <c r="K28" s="5">
        <v>655.04</v>
      </c>
      <c r="L28" s="4">
        <v>43306</v>
      </c>
      <c r="M28" s="29">
        <f t="shared" si="4"/>
        <v>21.570000000000164</v>
      </c>
      <c r="S28" s="51">
        <v>43490</v>
      </c>
      <c r="T28" s="52">
        <v>655.04</v>
      </c>
    </row>
    <row r="29" spans="1:20" x14ac:dyDescent="0.3">
      <c r="A29" t="s">
        <v>157</v>
      </c>
      <c r="B29" s="35">
        <v>43313</v>
      </c>
      <c r="C29">
        <v>5</v>
      </c>
      <c r="D29" t="s">
        <v>143</v>
      </c>
      <c r="E29">
        <v>23.33</v>
      </c>
      <c r="F29" s="2">
        <v>871.1</v>
      </c>
      <c r="G29" s="2">
        <v>174.2</v>
      </c>
      <c r="H29" s="2">
        <v>20.29</v>
      </c>
      <c r="I29">
        <f t="shared" si="3"/>
        <v>676.61000000000013</v>
      </c>
      <c r="K29" s="5">
        <v>655.04</v>
      </c>
      <c r="L29" s="4">
        <v>43340</v>
      </c>
      <c r="M29" s="29">
        <f t="shared" si="4"/>
        <v>21.570000000000164</v>
      </c>
      <c r="S29" s="51">
        <v>43493</v>
      </c>
      <c r="T29" s="53">
        <v>1</v>
      </c>
    </row>
    <row r="30" spans="1:20" x14ac:dyDescent="0.3">
      <c r="A30" t="s">
        <v>157</v>
      </c>
      <c r="B30" s="35">
        <v>43344</v>
      </c>
      <c r="C30">
        <v>6</v>
      </c>
      <c r="D30" t="s">
        <v>143</v>
      </c>
      <c r="E30">
        <v>23.33</v>
      </c>
      <c r="F30" s="2">
        <v>871.1</v>
      </c>
      <c r="G30" s="2">
        <v>174.2</v>
      </c>
      <c r="H30" s="2">
        <v>20.29</v>
      </c>
      <c r="I30">
        <f t="shared" si="3"/>
        <v>676.61000000000013</v>
      </c>
      <c r="K30" s="5">
        <v>655.04</v>
      </c>
      <c r="L30" s="4">
        <v>43368</v>
      </c>
      <c r="M30" s="29">
        <f t="shared" si="4"/>
        <v>21.570000000000164</v>
      </c>
      <c r="O30" s="2">
        <f>E28+G28+H28+E29+G29+H29+E30+G30+H30</f>
        <v>653.45999999999992</v>
      </c>
      <c r="P30" s="5">
        <f>O27+O30-P27</f>
        <v>687.18</v>
      </c>
      <c r="Q30" s="4">
        <v>43502</v>
      </c>
      <c r="S30" s="51">
        <v>43516</v>
      </c>
      <c r="T30" s="53">
        <v>99.37</v>
      </c>
    </row>
    <row r="31" spans="1:20" x14ac:dyDescent="0.3">
      <c r="A31" t="s">
        <v>157</v>
      </c>
      <c r="B31" s="35">
        <v>43374</v>
      </c>
      <c r="C31">
        <v>7</v>
      </c>
      <c r="D31" t="s">
        <v>143</v>
      </c>
      <c r="E31">
        <v>39.89</v>
      </c>
      <c r="F31" s="2">
        <v>991.07</v>
      </c>
      <c r="G31" s="2">
        <v>198.4</v>
      </c>
      <c r="H31" s="2">
        <v>34.69</v>
      </c>
      <c r="I31">
        <f t="shared" si="3"/>
        <v>757.98</v>
      </c>
      <c r="K31" s="47">
        <f>T26</f>
        <v>830.6099999999999</v>
      </c>
      <c r="L31" s="4" t="s">
        <v>175</v>
      </c>
      <c r="M31" s="29">
        <f t="shared" si="4"/>
        <v>-72.629999999999882</v>
      </c>
      <c r="S31" s="52"/>
      <c r="T31" s="54">
        <f>SUM(T28:T30)</f>
        <v>755.41</v>
      </c>
    </row>
    <row r="32" spans="1:20" x14ac:dyDescent="0.3">
      <c r="A32" t="s">
        <v>157</v>
      </c>
      <c r="B32" s="35">
        <v>43405</v>
      </c>
      <c r="C32">
        <v>8</v>
      </c>
      <c r="D32" t="s">
        <v>143</v>
      </c>
      <c r="E32">
        <v>25.74</v>
      </c>
      <c r="F32" s="2">
        <v>888.51</v>
      </c>
      <c r="G32" s="2">
        <v>177.6</v>
      </c>
      <c r="H32" s="2">
        <v>22.38</v>
      </c>
      <c r="I32" s="2">
        <f t="shared" si="3"/>
        <v>688.53</v>
      </c>
      <c r="K32" s="3">
        <v>655.04</v>
      </c>
      <c r="L32" s="4">
        <v>43430</v>
      </c>
      <c r="M32" s="10">
        <f t="shared" si="4"/>
        <v>33.490000000000009</v>
      </c>
    </row>
    <row r="33" spans="1:22" x14ac:dyDescent="0.3">
      <c r="A33" t="s">
        <v>157</v>
      </c>
      <c r="B33" s="35">
        <v>43435</v>
      </c>
      <c r="C33">
        <v>9</v>
      </c>
      <c r="D33" t="s">
        <v>143</v>
      </c>
      <c r="E33">
        <v>25.74</v>
      </c>
      <c r="F33" s="2">
        <v>888.51</v>
      </c>
      <c r="G33" s="2">
        <v>177.8</v>
      </c>
      <c r="H33" s="2">
        <v>22.38</v>
      </c>
      <c r="I33" s="2">
        <f t="shared" si="3"/>
        <v>688.33</v>
      </c>
      <c r="K33" s="2">
        <v>655.04</v>
      </c>
      <c r="L33" s="4">
        <v>43461</v>
      </c>
      <c r="M33" s="10">
        <f t="shared" si="4"/>
        <v>33.290000000000077</v>
      </c>
      <c r="O33" s="2">
        <f>E31+G31+H31+E32+G32+H32+E33+G33+H33</f>
        <v>724.62</v>
      </c>
      <c r="P33" s="3"/>
      <c r="S33" s="45" t="s">
        <v>179</v>
      </c>
      <c r="T33" s="45"/>
    </row>
    <row r="34" spans="1:22" x14ac:dyDescent="0.3">
      <c r="A34" t="s">
        <v>157</v>
      </c>
      <c r="B34" s="35">
        <v>43466</v>
      </c>
      <c r="C34">
        <v>10</v>
      </c>
      <c r="D34" t="s">
        <v>143</v>
      </c>
      <c r="E34">
        <v>25.74</v>
      </c>
      <c r="F34" s="2">
        <v>888.51</v>
      </c>
      <c r="G34" s="2">
        <v>177.6</v>
      </c>
      <c r="H34" s="2">
        <v>22.38</v>
      </c>
      <c r="I34" s="2">
        <f t="shared" si="3"/>
        <v>688.53</v>
      </c>
      <c r="K34" s="55">
        <f>T31</f>
        <v>755.41</v>
      </c>
      <c r="L34" s="30" t="s">
        <v>175</v>
      </c>
      <c r="M34" s="29">
        <f t="shared" si="4"/>
        <v>-66.88</v>
      </c>
    </row>
    <row r="35" spans="1:22" x14ac:dyDescent="0.3">
      <c r="A35" t="s">
        <v>157</v>
      </c>
      <c r="B35" s="35">
        <v>43497</v>
      </c>
      <c r="C35">
        <v>10</v>
      </c>
      <c r="D35" t="s">
        <v>143</v>
      </c>
      <c r="E35">
        <v>25.74</v>
      </c>
      <c r="F35" s="2">
        <v>888.51</v>
      </c>
      <c r="G35" s="2">
        <v>177.8</v>
      </c>
      <c r="H35" s="2">
        <v>22.38</v>
      </c>
      <c r="I35" s="2">
        <f t="shared" si="3"/>
        <v>688.33</v>
      </c>
      <c r="K35" s="2">
        <v>655.04</v>
      </c>
      <c r="L35" s="4">
        <v>43521</v>
      </c>
      <c r="M35" s="29">
        <f t="shared" si="4"/>
        <v>33.290000000000077</v>
      </c>
      <c r="S35" s="58" t="s">
        <v>178</v>
      </c>
      <c r="T35" s="58"/>
    </row>
    <row r="36" spans="1:22" x14ac:dyDescent="0.3">
      <c r="A36" t="s">
        <v>157</v>
      </c>
      <c r="B36" s="35">
        <v>43525</v>
      </c>
      <c r="C36">
        <v>11</v>
      </c>
      <c r="D36" t="s">
        <v>143</v>
      </c>
      <c r="E36">
        <v>25.74</v>
      </c>
      <c r="F36" s="2">
        <v>888.51</v>
      </c>
      <c r="G36" s="2">
        <v>177.6</v>
      </c>
      <c r="H36" s="2">
        <v>22.38</v>
      </c>
      <c r="I36" s="2">
        <f t="shared" si="3"/>
        <v>688.53</v>
      </c>
      <c r="K36" s="2">
        <v>655.04</v>
      </c>
      <c r="L36" s="30">
        <v>43549</v>
      </c>
      <c r="M36" s="29">
        <f t="shared" si="4"/>
        <v>33.490000000000009</v>
      </c>
      <c r="O36" s="2">
        <f>E34+G34+H34+E35+G35+H35+E36+G36+H36</f>
        <v>677.36</v>
      </c>
    </row>
    <row r="37" spans="1:22" x14ac:dyDescent="0.3">
      <c r="E37" s="6">
        <f>SUM(E25:E36)</f>
        <v>297.05</v>
      </c>
      <c r="F37" s="6">
        <f>SUM(F25:F36)</f>
        <v>10576.61</v>
      </c>
      <c r="G37" s="7">
        <f>SUM(G25:G36)</f>
        <v>2115.1999999999998</v>
      </c>
      <c r="H37" s="6">
        <f>SUM(H25:H36)</f>
        <v>258.30999999999995</v>
      </c>
      <c r="I37" s="7">
        <f>SUM(I25:I36)</f>
        <v>8203.1</v>
      </c>
      <c r="K37" s="6">
        <f>SUM(K25:K36)</f>
        <v>8136.4199999999992</v>
      </c>
      <c r="M37" s="56">
        <f>SUM(M25:M36)</f>
        <v>66.680000000000746</v>
      </c>
      <c r="O37" s="7">
        <f>SUM(O25:O36)</f>
        <v>2670.56</v>
      </c>
      <c r="P37" s="7">
        <f>SUM(P25:P36)</f>
        <v>1268.58</v>
      </c>
      <c r="Q37" s="57">
        <f>O37-P37</f>
        <v>1401.98</v>
      </c>
    </row>
    <row r="38" spans="1:22" x14ac:dyDescent="0.3">
      <c r="G38" s="6">
        <f>E37+G37+H37</f>
        <v>2670.56</v>
      </c>
      <c r="K38" s="34"/>
      <c r="M38" s="29"/>
      <c r="O38" s="42"/>
      <c r="P38" s="42"/>
      <c r="Q38" t="s">
        <v>183</v>
      </c>
    </row>
    <row r="41" spans="1:22" x14ac:dyDescent="0.3">
      <c r="B41" s="25" t="s">
        <v>1</v>
      </c>
      <c r="C41" s="25" t="s">
        <v>135</v>
      </c>
      <c r="D41" s="25" t="s">
        <v>136</v>
      </c>
      <c r="E41" s="25" t="s">
        <v>148</v>
      </c>
      <c r="F41" s="25" t="s">
        <v>137</v>
      </c>
      <c r="G41" s="25" t="s">
        <v>138</v>
      </c>
      <c r="H41" s="25" t="s">
        <v>149</v>
      </c>
      <c r="I41" s="25" t="s">
        <v>139</v>
      </c>
      <c r="J41" s="1"/>
      <c r="K41" s="25" t="s">
        <v>144</v>
      </c>
      <c r="L41" s="25" t="s">
        <v>145</v>
      </c>
      <c r="M41" s="27"/>
      <c r="N41" s="1"/>
      <c r="O41" s="25" t="s">
        <v>150</v>
      </c>
      <c r="P41" s="1" t="s">
        <v>17</v>
      </c>
      <c r="Q41" s="1" t="s">
        <v>145</v>
      </c>
    </row>
    <row r="42" spans="1:22" x14ac:dyDescent="0.3">
      <c r="A42" t="s">
        <v>194</v>
      </c>
      <c r="B42" s="35">
        <v>43556</v>
      </c>
      <c r="C42">
        <v>1</v>
      </c>
      <c r="D42" t="s">
        <v>143</v>
      </c>
      <c r="E42" s="2">
        <v>26.6</v>
      </c>
      <c r="F42" s="2">
        <v>911.73</v>
      </c>
      <c r="G42" s="2">
        <v>182.2</v>
      </c>
      <c r="H42" s="2">
        <v>23.13</v>
      </c>
      <c r="I42" s="5">
        <f>F42-G42-H42</f>
        <v>706.4</v>
      </c>
      <c r="K42" s="5">
        <v>655.04</v>
      </c>
      <c r="L42" s="4">
        <v>43580</v>
      </c>
      <c r="M42" s="29">
        <f>I42-K42</f>
        <v>51.360000000000014</v>
      </c>
      <c r="O42" s="2">
        <f>E42+G42+H42</f>
        <v>231.92999999999998</v>
      </c>
    </row>
    <row r="43" spans="1:22" x14ac:dyDescent="0.3">
      <c r="A43" t="s">
        <v>194</v>
      </c>
      <c r="B43" s="35">
        <v>43586</v>
      </c>
      <c r="C43">
        <v>2</v>
      </c>
      <c r="D43" t="s">
        <v>143</v>
      </c>
      <c r="E43" s="2">
        <v>26.6</v>
      </c>
      <c r="F43" s="2">
        <v>911.73</v>
      </c>
      <c r="G43" s="2">
        <v>182.4</v>
      </c>
      <c r="H43" s="2">
        <v>23.13</v>
      </c>
      <c r="I43" s="5">
        <f t="shared" ref="I43:I54" si="5">F43-G43-H43</f>
        <v>706.2</v>
      </c>
      <c r="K43" s="5">
        <v>655.04</v>
      </c>
      <c r="L43" s="4">
        <v>43613</v>
      </c>
      <c r="M43" s="10">
        <f t="shared" ref="M43:M54" si="6">I43-K43</f>
        <v>51.160000000000082</v>
      </c>
      <c r="O43" s="2">
        <f t="shared" ref="O43:O54" si="7">E43+G43+H43</f>
        <v>232.13</v>
      </c>
    </row>
    <row r="44" spans="1:22" x14ac:dyDescent="0.3">
      <c r="A44" t="s">
        <v>194</v>
      </c>
      <c r="B44" s="35"/>
      <c r="E44" s="2"/>
      <c r="F44" s="2"/>
      <c r="G44" s="2"/>
      <c r="H44" s="2"/>
      <c r="I44" s="5"/>
      <c r="K44" s="5">
        <v>102.52</v>
      </c>
      <c r="L44" s="4">
        <v>39969</v>
      </c>
      <c r="M44" s="10">
        <f t="shared" si="6"/>
        <v>-102.52</v>
      </c>
      <c r="O44" s="2">
        <f t="shared" si="7"/>
        <v>0</v>
      </c>
    </row>
    <row r="45" spans="1:22" x14ac:dyDescent="0.3">
      <c r="A45" t="s">
        <v>194</v>
      </c>
      <c r="B45" s="35">
        <v>43617</v>
      </c>
      <c r="C45">
        <v>3</v>
      </c>
      <c r="D45" t="s">
        <v>143</v>
      </c>
      <c r="E45" s="2">
        <v>26.6</v>
      </c>
      <c r="F45" s="2">
        <v>911.73</v>
      </c>
      <c r="G45" s="2">
        <v>182.4</v>
      </c>
      <c r="H45" s="2">
        <v>23.13</v>
      </c>
      <c r="I45" s="5">
        <f t="shared" si="5"/>
        <v>706.2</v>
      </c>
      <c r="K45" s="5">
        <v>706.2</v>
      </c>
      <c r="L45" s="4">
        <v>43641</v>
      </c>
      <c r="M45" s="10">
        <f t="shared" si="6"/>
        <v>0</v>
      </c>
      <c r="O45" s="2">
        <f t="shared" si="7"/>
        <v>232.13</v>
      </c>
      <c r="P45" s="5"/>
      <c r="Q45" s="4"/>
    </row>
    <row r="46" spans="1:22" x14ac:dyDescent="0.3">
      <c r="A46" t="s">
        <v>194</v>
      </c>
      <c r="B46" s="35">
        <v>43647</v>
      </c>
      <c r="C46">
        <v>4</v>
      </c>
      <c r="D46" t="s">
        <v>143</v>
      </c>
      <c r="E46" s="2">
        <v>26.6</v>
      </c>
      <c r="F46" s="2">
        <v>911.73</v>
      </c>
      <c r="G46" s="2">
        <v>182.2</v>
      </c>
      <c r="H46" s="2">
        <v>23.13</v>
      </c>
      <c r="I46" s="64">
        <f t="shared" si="5"/>
        <v>706.4</v>
      </c>
      <c r="J46" s="65"/>
      <c r="K46" s="64">
        <v>706.2</v>
      </c>
      <c r="L46" s="4">
        <v>43671</v>
      </c>
      <c r="M46" s="29">
        <f t="shared" si="6"/>
        <v>0.19999999999993179</v>
      </c>
      <c r="O46" s="2">
        <f t="shared" si="7"/>
        <v>231.92999999999998</v>
      </c>
      <c r="P46" s="2">
        <f>SUM(O42:O45)</f>
        <v>696.18999999999994</v>
      </c>
      <c r="Q46" s="4">
        <v>43651</v>
      </c>
      <c r="S46" t="s">
        <v>181</v>
      </c>
      <c r="T46" s="71">
        <f>E55+F55</f>
        <v>11259.959999999997</v>
      </c>
      <c r="V46" s="2"/>
    </row>
    <row r="47" spans="1:22" x14ac:dyDescent="0.3">
      <c r="A47" t="s">
        <v>194</v>
      </c>
      <c r="B47" s="35">
        <v>43678</v>
      </c>
      <c r="C47">
        <v>5</v>
      </c>
      <c r="D47" t="s">
        <v>143</v>
      </c>
      <c r="E47" s="2">
        <v>26.6</v>
      </c>
      <c r="F47" s="2">
        <v>911.73</v>
      </c>
      <c r="G47" s="2">
        <v>182.4</v>
      </c>
      <c r="H47" s="2">
        <v>23.13</v>
      </c>
      <c r="I47" s="5">
        <f t="shared" si="5"/>
        <v>706.2</v>
      </c>
      <c r="K47" s="5">
        <v>706.2</v>
      </c>
      <c r="L47" s="4">
        <v>43704</v>
      </c>
      <c r="M47" s="29">
        <f t="shared" si="6"/>
        <v>0</v>
      </c>
      <c r="O47" s="2">
        <f t="shared" si="7"/>
        <v>232.13</v>
      </c>
      <c r="S47" t="s">
        <v>182</v>
      </c>
      <c r="T47" s="2" t="e">
        <f>Payments!G7-Payments!#REF!</f>
        <v>#REF!</v>
      </c>
    </row>
    <row r="48" spans="1:22" x14ac:dyDescent="0.3">
      <c r="A48" t="s">
        <v>194</v>
      </c>
      <c r="B48" s="35">
        <v>43709</v>
      </c>
      <c r="C48">
        <v>6</v>
      </c>
      <c r="D48" t="s">
        <v>143</v>
      </c>
      <c r="E48" s="2">
        <v>26.6</v>
      </c>
      <c r="F48" s="2">
        <v>911.73</v>
      </c>
      <c r="G48" s="2">
        <v>182.4</v>
      </c>
      <c r="H48" s="2">
        <v>23.13</v>
      </c>
      <c r="I48" s="2">
        <f t="shared" si="5"/>
        <v>706.2</v>
      </c>
      <c r="K48" s="5">
        <v>706.2</v>
      </c>
      <c r="L48" s="4">
        <v>43733</v>
      </c>
      <c r="M48" s="29">
        <f t="shared" si="6"/>
        <v>0</v>
      </c>
      <c r="O48" s="2">
        <f t="shared" si="7"/>
        <v>232.13</v>
      </c>
      <c r="P48" s="5">
        <f>SUM(O46:O48)</f>
        <v>696.18999999999994</v>
      </c>
      <c r="Q48" s="4">
        <v>43738</v>
      </c>
      <c r="T48" s="7" t="e">
        <f>T46-T47</f>
        <v>#REF!</v>
      </c>
    </row>
    <row r="49" spans="1:22" x14ac:dyDescent="0.3">
      <c r="A49" t="s">
        <v>194</v>
      </c>
      <c r="B49" s="35">
        <v>43739</v>
      </c>
      <c r="C49">
        <v>7</v>
      </c>
      <c r="D49" t="s">
        <v>143</v>
      </c>
      <c r="E49" s="2">
        <v>26.6</v>
      </c>
      <c r="F49" s="2">
        <v>911.73</v>
      </c>
      <c r="G49" s="2">
        <v>182.4</v>
      </c>
      <c r="H49" s="2">
        <v>23.13</v>
      </c>
      <c r="I49" s="2">
        <f t="shared" si="5"/>
        <v>706.2</v>
      </c>
      <c r="K49" s="5">
        <v>706.2</v>
      </c>
      <c r="L49" s="4">
        <v>43763</v>
      </c>
      <c r="M49" s="29">
        <f t="shared" si="6"/>
        <v>0</v>
      </c>
      <c r="O49" s="2">
        <f t="shared" si="7"/>
        <v>232.13</v>
      </c>
      <c r="P49" s="2"/>
    </row>
    <row r="50" spans="1:22" x14ac:dyDescent="0.3">
      <c r="A50" t="s">
        <v>194</v>
      </c>
      <c r="B50" s="35">
        <v>43770</v>
      </c>
      <c r="C50">
        <v>8</v>
      </c>
      <c r="D50" t="s">
        <v>143</v>
      </c>
      <c r="E50" s="2">
        <v>26.6</v>
      </c>
      <c r="F50" s="2">
        <v>911.73</v>
      </c>
      <c r="G50" s="2">
        <v>182.2</v>
      </c>
      <c r="H50" s="2">
        <v>23.13</v>
      </c>
      <c r="I50" s="2">
        <f t="shared" si="5"/>
        <v>706.4</v>
      </c>
      <c r="K50" s="5">
        <v>706.2</v>
      </c>
      <c r="L50" s="4">
        <v>43794</v>
      </c>
      <c r="M50" s="10">
        <f t="shared" si="6"/>
        <v>0.19999999999993179</v>
      </c>
      <c r="O50" s="2">
        <f t="shared" si="7"/>
        <v>231.92999999999998</v>
      </c>
      <c r="S50" s="28" t="s">
        <v>184</v>
      </c>
      <c r="T50" s="63">
        <f>M55</f>
        <v>0.39999999999996305</v>
      </c>
    </row>
    <row r="51" spans="1:22" x14ac:dyDescent="0.3">
      <c r="A51" t="s">
        <v>194</v>
      </c>
      <c r="B51" s="35">
        <v>43800</v>
      </c>
      <c r="C51">
        <v>9</v>
      </c>
      <c r="D51" t="s">
        <v>143</v>
      </c>
      <c r="E51" s="2">
        <v>26.6</v>
      </c>
      <c r="F51" s="2">
        <v>911.73</v>
      </c>
      <c r="G51" s="2">
        <v>182.4</v>
      </c>
      <c r="H51" s="2">
        <v>23.13</v>
      </c>
      <c r="I51" s="2">
        <f t="shared" si="5"/>
        <v>706.2</v>
      </c>
      <c r="K51" s="5">
        <v>706.2</v>
      </c>
      <c r="L51" s="4">
        <v>43824</v>
      </c>
      <c r="M51" s="10">
        <f t="shared" si="6"/>
        <v>0</v>
      </c>
      <c r="O51" s="2">
        <f t="shared" si="7"/>
        <v>232.13</v>
      </c>
      <c r="P51" s="69">
        <f>SUM(O49:O51)</f>
        <v>696.18999999999994</v>
      </c>
      <c r="Q51" s="95" t="s">
        <v>200</v>
      </c>
      <c r="S51" s="28" t="s">
        <v>185</v>
      </c>
      <c r="T51" s="66">
        <f>Q55</f>
        <v>0</v>
      </c>
    </row>
    <row r="52" spans="1:22" x14ac:dyDescent="0.3">
      <c r="A52" t="s">
        <v>194</v>
      </c>
      <c r="B52" s="35">
        <v>43831</v>
      </c>
      <c r="C52">
        <v>10</v>
      </c>
      <c r="D52" t="s">
        <v>143</v>
      </c>
      <c r="E52" s="2">
        <v>26.6</v>
      </c>
      <c r="F52" s="2">
        <v>911.73</v>
      </c>
      <c r="G52" s="2">
        <v>182.4</v>
      </c>
      <c r="H52" s="2">
        <v>23.13</v>
      </c>
      <c r="I52" s="2">
        <f t="shared" si="5"/>
        <v>706.2</v>
      </c>
      <c r="K52" s="5">
        <v>706.2</v>
      </c>
      <c r="L52" s="4">
        <v>43855</v>
      </c>
      <c r="M52" s="29">
        <f t="shared" si="6"/>
        <v>0</v>
      </c>
      <c r="O52" s="2">
        <f t="shared" si="7"/>
        <v>232.13</v>
      </c>
      <c r="T52" s="7">
        <f>SUM(T50:T51)</f>
        <v>0.39999999999996305</v>
      </c>
      <c r="V52" s="2"/>
    </row>
    <row r="53" spans="1:22" x14ac:dyDescent="0.3">
      <c r="A53" t="s">
        <v>194</v>
      </c>
      <c r="B53" s="35">
        <v>43862</v>
      </c>
      <c r="C53">
        <v>10</v>
      </c>
      <c r="D53" t="s">
        <v>143</v>
      </c>
      <c r="E53" s="2">
        <v>26.6</v>
      </c>
      <c r="F53" s="2">
        <v>911.73</v>
      </c>
      <c r="G53" s="2">
        <v>182.4</v>
      </c>
      <c r="H53" s="2">
        <v>23.13</v>
      </c>
      <c r="I53" s="2">
        <f t="shared" si="5"/>
        <v>706.2</v>
      </c>
      <c r="K53" s="5">
        <v>706.2</v>
      </c>
      <c r="L53" s="4">
        <v>43886</v>
      </c>
      <c r="M53" s="29">
        <f t="shared" si="6"/>
        <v>0</v>
      </c>
      <c r="O53" s="2">
        <f t="shared" si="7"/>
        <v>232.13</v>
      </c>
      <c r="V53" s="2"/>
    </row>
    <row r="54" spans="1:22" x14ac:dyDescent="0.3">
      <c r="A54" t="s">
        <v>194</v>
      </c>
      <c r="B54" s="35">
        <v>43891</v>
      </c>
      <c r="C54">
        <v>11</v>
      </c>
      <c r="D54" t="s">
        <v>143</v>
      </c>
      <c r="E54" s="2">
        <v>26.6</v>
      </c>
      <c r="F54" s="2">
        <v>911.73</v>
      </c>
      <c r="G54" s="2">
        <v>182.4</v>
      </c>
      <c r="H54" s="2">
        <v>23.13</v>
      </c>
      <c r="I54" s="2">
        <f t="shared" si="5"/>
        <v>706.2</v>
      </c>
      <c r="K54" s="5">
        <v>706.2</v>
      </c>
      <c r="L54" s="4">
        <v>43915</v>
      </c>
      <c r="M54" s="29">
        <f t="shared" si="6"/>
        <v>0</v>
      </c>
      <c r="O54" s="2">
        <f t="shared" si="7"/>
        <v>232.13</v>
      </c>
      <c r="P54" s="70">
        <f>SUM(O52:O54)</f>
        <v>696.39</v>
      </c>
      <c r="Q54" s="95" t="s">
        <v>200</v>
      </c>
      <c r="S54" t="s">
        <v>186</v>
      </c>
      <c r="T54" s="68" t="e">
        <f>T48-T52</f>
        <v>#REF!</v>
      </c>
      <c r="U54" t="s">
        <v>193</v>
      </c>
      <c r="V54" s="2"/>
    </row>
    <row r="55" spans="1:22" x14ac:dyDescent="0.3">
      <c r="E55" s="72">
        <f>SUM(E42:E54)</f>
        <v>319.20000000000005</v>
      </c>
      <c r="F55" s="73">
        <f>SUM(F42:F54)</f>
        <v>10940.759999999997</v>
      </c>
      <c r="G55" s="7">
        <f>SUM(G42:G54)</f>
        <v>2188.2000000000003</v>
      </c>
      <c r="H55" s="6">
        <f>SUM(H42:H54)</f>
        <v>277.56</v>
      </c>
      <c r="I55" s="74">
        <f>SUM(I42:I54)</f>
        <v>8475</v>
      </c>
      <c r="K55" s="74">
        <f>SUM(K42:K54)</f>
        <v>8474.5999999999985</v>
      </c>
      <c r="L55" s="4"/>
      <c r="M55" s="75">
        <f>SUM(M42:M54)</f>
        <v>0.39999999999996305</v>
      </c>
      <c r="O55" s="67">
        <f>SUM(O42:O54)</f>
        <v>2784.9600000000005</v>
      </c>
      <c r="P55" s="67">
        <f>SUM(P42:P54)</f>
        <v>2784.9599999999996</v>
      </c>
      <c r="Q55" s="66">
        <f>O55-P55</f>
        <v>0</v>
      </c>
    </row>
    <row r="57" spans="1:22" x14ac:dyDescent="0.3">
      <c r="T57" s="2"/>
    </row>
    <row r="58" spans="1:22" x14ac:dyDescent="0.3">
      <c r="B58" s="25" t="s">
        <v>1</v>
      </c>
      <c r="C58" s="25" t="s">
        <v>135</v>
      </c>
      <c r="D58" s="25" t="s">
        <v>136</v>
      </c>
      <c r="E58" s="25" t="s">
        <v>148</v>
      </c>
      <c r="F58" s="25" t="s">
        <v>137</v>
      </c>
      <c r="G58" s="25" t="s">
        <v>138</v>
      </c>
      <c r="H58" s="25" t="s">
        <v>149</v>
      </c>
      <c r="I58" s="25" t="s">
        <v>139</v>
      </c>
      <c r="J58" s="1"/>
      <c r="K58" s="25" t="s">
        <v>144</v>
      </c>
      <c r="L58" s="25" t="s">
        <v>145</v>
      </c>
      <c r="M58" s="27"/>
      <c r="N58" s="1"/>
      <c r="O58" s="25" t="s">
        <v>150</v>
      </c>
      <c r="P58" s="1" t="s">
        <v>17</v>
      </c>
      <c r="Q58" s="1" t="s">
        <v>145</v>
      </c>
    </row>
    <row r="59" spans="1:22" x14ac:dyDescent="0.3">
      <c r="A59" t="s">
        <v>207</v>
      </c>
      <c r="B59" s="35">
        <v>43922</v>
      </c>
      <c r="C59">
        <v>1</v>
      </c>
      <c r="D59" t="s">
        <v>143</v>
      </c>
      <c r="E59" s="2">
        <v>24.8</v>
      </c>
      <c r="F59">
        <v>911.73</v>
      </c>
      <c r="G59" s="2">
        <v>182.2</v>
      </c>
      <c r="H59">
        <v>14.37</v>
      </c>
      <c r="I59">
        <f>F59-G59-H59</f>
        <v>715.16</v>
      </c>
      <c r="K59" s="2">
        <v>706.2</v>
      </c>
      <c r="L59" s="4">
        <v>43948</v>
      </c>
    </row>
    <row r="60" spans="1:22" x14ac:dyDescent="0.3">
      <c r="A60" t="s">
        <v>207</v>
      </c>
      <c r="B60" s="35">
        <v>43952</v>
      </c>
      <c r="C60">
        <v>2</v>
      </c>
      <c r="D60" t="s">
        <v>143</v>
      </c>
      <c r="E60" s="2">
        <v>24.8</v>
      </c>
      <c r="F60">
        <v>911.73</v>
      </c>
      <c r="G60" s="2">
        <v>182.4</v>
      </c>
      <c r="H60">
        <v>14.37</v>
      </c>
      <c r="I60">
        <f t="shared" ref="I60:I70" si="8">F60-G60-H60</f>
        <v>714.96</v>
      </c>
      <c r="K60" s="2">
        <v>706.2</v>
      </c>
      <c r="L60" s="4">
        <v>43977</v>
      </c>
    </row>
    <row r="61" spans="1:22" x14ac:dyDescent="0.3">
      <c r="A61" s="97" t="s">
        <v>207</v>
      </c>
      <c r="B61" s="98">
        <v>43983</v>
      </c>
      <c r="C61" s="97">
        <v>3</v>
      </c>
      <c r="D61" s="97" t="s">
        <v>143</v>
      </c>
      <c r="E61" s="100">
        <v>24.8</v>
      </c>
      <c r="F61" s="97">
        <v>911.73</v>
      </c>
      <c r="G61" s="100">
        <v>182.4</v>
      </c>
      <c r="H61" s="97">
        <v>14.37</v>
      </c>
      <c r="I61" s="97">
        <f t="shared" si="8"/>
        <v>714.96</v>
      </c>
      <c r="J61" s="97"/>
      <c r="K61" s="100">
        <v>706.2</v>
      </c>
      <c r="L61" s="102">
        <v>44007</v>
      </c>
      <c r="M61" s="99"/>
      <c r="N61" s="97"/>
      <c r="O61" s="100">
        <f>E59+E60+E61+G59+G60+G61+H59+H60+H61</f>
        <v>664.51</v>
      </c>
      <c r="P61" s="97">
        <v>664.51</v>
      </c>
      <c r="Q61" s="102">
        <v>44018</v>
      </c>
      <c r="T61" t="s">
        <v>137</v>
      </c>
      <c r="U61" s="107">
        <f>E71+F71</f>
        <v>11579.250000000002</v>
      </c>
    </row>
    <row r="62" spans="1:22" x14ac:dyDescent="0.3">
      <c r="A62" t="s">
        <v>207</v>
      </c>
      <c r="B62" s="35">
        <v>44013</v>
      </c>
      <c r="C62">
        <v>4</v>
      </c>
      <c r="D62" t="s">
        <v>143</v>
      </c>
      <c r="E62" s="2">
        <v>24.8</v>
      </c>
      <c r="F62">
        <v>911.73</v>
      </c>
      <c r="G62" s="2">
        <v>182.2</v>
      </c>
      <c r="H62">
        <v>14.37</v>
      </c>
      <c r="I62">
        <f t="shared" si="8"/>
        <v>715.16</v>
      </c>
      <c r="K62" s="2">
        <v>706.2</v>
      </c>
      <c r="L62" s="4">
        <v>44039</v>
      </c>
      <c r="T62" t="s">
        <v>139</v>
      </c>
      <c r="U62" s="2">
        <f>I71</f>
        <v>8784.33</v>
      </c>
    </row>
    <row r="63" spans="1:22" x14ac:dyDescent="0.3">
      <c r="A63" t="s">
        <v>207</v>
      </c>
      <c r="B63" s="35">
        <v>44044</v>
      </c>
      <c r="C63">
        <v>5</v>
      </c>
      <c r="D63" t="s">
        <v>143</v>
      </c>
      <c r="E63" s="2">
        <v>24.8</v>
      </c>
      <c r="F63">
        <v>911.73</v>
      </c>
      <c r="G63" s="2">
        <v>182.4</v>
      </c>
      <c r="H63">
        <v>14.37</v>
      </c>
      <c r="I63">
        <f t="shared" si="8"/>
        <v>714.96</v>
      </c>
      <c r="K63" s="2">
        <v>706.2</v>
      </c>
      <c r="L63" s="4">
        <v>44068</v>
      </c>
      <c r="T63" t="s">
        <v>17</v>
      </c>
      <c r="U63" s="2">
        <f>O71</f>
        <v>2794.9199999999996</v>
      </c>
    </row>
    <row r="64" spans="1:22" ht="15" thickBot="1" x14ac:dyDescent="0.35">
      <c r="A64" s="97" t="s">
        <v>207</v>
      </c>
      <c r="B64" s="98">
        <v>44075</v>
      </c>
      <c r="C64" s="97">
        <v>6</v>
      </c>
      <c r="D64" s="97" t="s">
        <v>143</v>
      </c>
      <c r="E64" s="97">
        <v>45.47</v>
      </c>
      <c r="F64" s="97">
        <v>1061.49</v>
      </c>
      <c r="G64" s="100">
        <v>212.4</v>
      </c>
      <c r="H64" s="97">
        <v>32.340000000000003</v>
      </c>
      <c r="I64" s="97">
        <f t="shared" si="8"/>
        <v>816.75</v>
      </c>
      <c r="J64" s="97"/>
      <c r="K64" s="100">
        <v>1706.2</v>
      </c>
      <c r="L64" s="105" t="s">
        <v>224</v>
      </c>
      <c r="M64" s="99"/>
      <c r="N64" s="97"/>
      <c r="O64" s="100">
        <f>E62+E63+E64+G62+G63+G64+H62+H63+H64</f>
        <v>733.15</v>
      </c>
      <c r="P64" s="97">
        <v>733.15</v>
      </c>
      <c r="Q64" s="102">
        <v>44102</v>
      </c>
      <c r="U64" s="8">
        <f>U61-U62-U63</f>
        <v>0</v>
      </c>
    </row>
    <row r="65" spans="1:22" x14ac:dyDescent="0.3">
      <c r="A65" t="s">
        <v>207</v>
      </c>
      <c r="B65" s="35">
        <v>44105</v>
      </c>
      <c r="C65">
        <v>7</v>
      </c>
      <c r="D65" t="s">
        <v>143</v>
      </c>
      <c r="E65" s="2">
        <v>28.25</v>
      </c>
      <c r="F65">
        <v>936.69</v>
      </c>
      <c r="G65" s="2">
        <v>187.2</v>
      </c>
      <c r="H65">
        <v>17.36</v>
      </c>
      <c r="I65">
        <f t="shared" si="8"/>
        <v>732.13</v>
      </c>
      <c r="K65" s="2">
        <f>506.2+706.2</f>
        <v>1212.4000000000001</v>
      </c>
      <c r="L65" s="105" t="s">
        <v>225</v>
      </c>
    </row>
    <row r="66" spans="1:22" x14ac:dyDescent="0.3">
      <c r="A66" t="s">
        <v>207</v>
      </c>
      <c r="B66" s="35">
        <v>44136</v>
      </c>
      <c r="C66">
        <v>8</v>
      </c>
      <c r="D66" t="s">
        <v>143</v>
      </c>
      <c r="E66" s="3">
        <v>28.25</v>
      </c>
      <c r="F66" s="3">
        <v>936.69</v>
      </c>
      <c r="G66" s="5">
        <v>187.4</v>
      </c>
      <c r="H66" s="3">
        <v>17.36</v>
      </c>
      <c r="I66">
        <f t="shared" si="8"/>
        <v>731.93000000000006</v>
      </c>
      <c r="K66" s="3">
        <v>467.05</v>
      </c>
      <c r="L66" s="16">
        <v>44144</v>
      </c>
      <c r="T66" t="s">
        <v>145</v>
      </c>
      <c r="U66" s="2">
        <f>Payments!G7</f>
        <v>13622.879999999996</v>
      </c>
    </row>
    <row r="67" spans="1:22" x14ac:dyDescent="0.3">
      <c r="A67" s="97" t="s">
        <v>207</v>
      </c>
      <c r="B67" s="98">
        <v>44166</v>
      </c>
      <c r="C67" s="97">
        <v>9</v>
      </c>
      <c r="D67" s="97" t="s">
        <v>143</v>
      </c>
      <c r="E67" s="101">
        <v>28.25</v>
      </c>
      <c r="F67" s="101">
        <v>936.69</v>
      </c>
      <c r="G67" s="79">
        <v>187.4</v>
      </c>
      <c r="H67" s="101">
        <v>17.36</v>
      </c>
      <c r="I67" s="97">
        <f t="shared" si="8"/>
        <v>731.93000000000006</v>
      </c>
      <c r="J67" s="97"/>
      <c r="K67" s="101">
        <v>467.02</v>
      </c>
      <c r="L67" s="16">
        <v>44167</v>
      </c>
      <c r="M67" s="99"/>
      <c r="N67" s="97"/>
      <c r="O67" s="79">
        <f>E65+E66+E67+G65+G66+G67+H65+H66+H67</f>
        <v>698.83</v>
      </c>
      <c r="P67" s="101">
        <v>698.83</v>
      </c>
      <c r="Q67" s="104">
        <v>44204</v>
      </c>
      <c r="T67" t="s">
        <v>227</v>
      </c>
      <c r="U67" s="2" t="e">
        <f>-Payments!#REF!-Payments!#REF!</f>
        <v>#REF!</v>
      </c>
    </row>
    <row r="68" spans="1:22" x14ac:dyDescent="0.3">
      <c r="A68" t="s">
        <v>207</v>
      </c>
      <c r="B68" s="35">
        <v>44197</v>
      </c>
      <c r="C68">
        <v>10</v>
      </c>
      <c r="D68" t="s">
        <v>143</v>
      </c>
      <c r="E68" s="3">
        <v>28.25</v>
      </c>
      <c r="F68" s="3">
        <v>936.69</v>
      </c>
      <c r="G68" s="5">
        <v>187.2</v>
      </c>
      <c r="H68" s="3">
        <v>17.36</v>
      </c>
      <c r="I68">
        <f t="shared" si="8"/>
        <v>732.13</v>
      </c>
      <c r="K68" s="3">
        <v>467.02</v>
      </c>
      <c r="L68" s="16">
        <v>44186</v>
      </c>
      <c r="O68" s="22"/>
      <c r="T68" t="s">
        <v>193</v>
      </c>
      <c r="U68" s="5">
        <v>0</v>
      </c>
    </row>
    <row r="69" spans="1:22" x14ac:dyDescent="0.3">
      <c r="A69" t="s">
        <v>207</v>
      </c>
      <c r="B69" s="35">
        <v>44228</v>
      </c>
      <c r="C69">
        <v>10</v>
      </c>
      <c r="D69" t="s">
        <v>143</v>
      </c>
      <c r="E69" s="3">
        <v>28.25</v>
      </c>
      <c r="F69" s="3">
        <v>936.69</v>
      </c>
      <c r="G69" s="5">
        <v>187.2</v>
      </c>
      <c r="H69" s="3">
        <v>17.36</v>
      </c>
      <c r="I69">
        <f t="shared" si="8"/>
        <v>732.13</v>
      </c>
      <c r="K69" s="3">
        <v>467.02</v>
      </c>
      <c r="L69" s="16">
        <v>44214</v>
      </c>
      <c r="O69" s="22"/>
      <c r="T69" t="s">
        <v>193</v>
      </c>
      <c r="U69" s="110">
        <f>P70</f>
        <v>698.42</v>
      </c>
    </row>
    <row r="70" spans="1:22" ht="15" thickBot="1" x14ac:dyDescent="0.35">
      <c r="A70" s="97" t="s">
        <v>207</v>
      </c>
      <c r="B70" s="98">
        <v>44256</v>
      </c>
      <c r="C70" s="97">
        <v>11</v>
      </c>
      <c r="D70" s="97" t="s">
        <v>143</v>
      </c>
      <c r="E70" s="101">
        <v>28.25</v>
      </c>
      <c r="F70" s="101">
        <v>936.69</v>
      </c>
      <c r="G70" s="79">
        <v>187.2</v>
      </c>
      <c r="H70" s="101">
        <v>17.36</v>
      </c>
      <c r="I70" s="97">
        <f t="shared" si="8"/>
        <v>732.13</v>
      </c>
      <c r="J70" s="97"/>
      <c r="K70" s="101">
        <v>466.62</v>
      </c>
      <c r="L70" s="16">
        <v>44235</v>
      </c>
      <c r="M70" s="99"/>
      <c r="N70" s="97"/>
      <c r="O70" s="108">
        <f>E68+E69+E70+G68+G69+G70+H68+H69+H70</f>
        <v>698.43</v>
      </c>
      <c r="P70" s="109">
        <v>698.42</v>
      </c>
      <c r="Q70" s="115">
        <v>44307</v>
      </c>
      <c r="U70" s="106" t="e">
        <f>U66+U68+U69+U67</f>
        <v>#REF!</v>
      </c>
      <c r="V70" s="2"/>
    </row>
    <row r="71" spans="1:22" x14ac:dyDescent="0.3">
      <c r="E71" s="100">
        <f>SUM(E59:E70)</f>
        <v>338.97</v>
      </c>
      <c r="F71" s="100">
        <f t="shared" ref="F71:I71" si="9">SUM(F59:F70)</f>
        <v>11240.280000000002</v>
      </c>
      <c r="G71" s="100">
        <f t="shared" si="9"/>
        <v>2247.6</v>
      </c>
      <c r="H71" s="100">
        <f t="shared" si="9"/>
        <v>208.35000000000002</v>
      </c>
      <c r="I71" s="100">
        <f t="shared" si="9"/>
        <v>8784.33</v>
      </c>
      <c r="K71" s="100">
        <f>SUM(K59:K70)</f>
        <v>8784.3300000000017</v>
      </c>
      <c r="O71" s="100">
        <f>SUM(O59:O70)</f>
        <v>2794.9199999999996</v>
      </c>
      <c r="P71" s="100">
        <f>SUM(P59:P70)</f>
        <v>2794.91</v>
      </c>
      <c r="Q71" s="2"/>
      <c r="T71" s="2"/>
    </row>
    <row r="72" spans="1:22" x14ac:dyDescent="0.3">
      <c r="T72" s="2"/>
      <c r="U72" s="111" t="e">
        <f>U61-U70</f>
        <v>#REF!</v>
      </c>
      <c r="V72" s="112"/>
    </row>
    <row r="73" spans="1:22" ht="15" thickBot="1" x14ac:dyDescent="0.35">
      <c r="K73" s="8">
        <f>I71-K71</f>
        <v>0</v>
      </c>
      <c r="L73" s="28"/>
      <c r="O73" s="2"/>
      <c r="P73" s="8">
        <f>O71-P71</f>
        <v>9.9999999997635314E-3</v>
      </c>
      <c r="T73" s="2"/>
      <c r="U73" s="3"/>
    </row>
    <row r="74" spans="1:22" x14ac:dyDescent="0.3">
      <c r="T74" s="2"/>
    </row>
    <row r="76" spans="1:22" x14ac:dyDescent="0.3">
      <c r="B76" s="25" t="s">
        <v>1</v>
      </c>
      <c r="C76" s="25" t="s">
        <v>135</v>
      </c>
      <c r="D76" s="25" t="s">
        <v>136</v>
      </c>
      <c r="E76" s="25" t="s">
        <v>148</v>
      </c>
      <c r="F76" s="25" t="s">
        <v>137</v>
      </c>
      <c r="G76" s="25" t="s">
        <v>138</v>
      </c>
      <c r="H76" s="25" t="s">
        <v>149</v>
      </c>
      <c r="I76" s="25" t="s">
        <v>139</v>
      </c>
      <c r="J76" s="1"/>
      <c r="K76" s="25" t="s">
        <v>144</v>
      </c>
      <c r="L76" s="25" t="s">
        <v>145</v>
      </c>
      <c r="M76" s="27"/>
      <c r="N76" s="1"/>
      <c r="O76" s="25" t="s">
        <v>150</v>
      </c>
      <c r="P76" s="1" t="s">
        <v>17</v>
      </c>
      <c r="Q76" s="1" t="s">
        <v>145</v>
      </c>
      <c r="T76" s="2"/>
    </row>
    <row r="77" spans="1:22" x14ac:dyDescent="0.3">
      <c r="A77" t="s">
        <v>239</v>
      </c>
      <c r="B77" s="35">
        <v>44287</v>
      </c>
      <c r="C77">
        <v>1</v>
      </c>
      <c r="D77" t="s">
        <v>143</v>
      </c>
      <c r="E77" s="2">
        <v>27.56</v>
      </c>
      <c r="F77">
        <v>936.69</v>
      </c>
      <c r="G77" s="2">
        <v>187.2</v>
      </c>
      <c r="H77">
        <v>16.760000000000002</v>
      </c>
      <c r="I77">
        <f>F77-G77-H77</f>
        <v>732.73</v>
      </c>
      <c r="K77" s="2">
        <v>732.13</v>
      </c>
      <c r="L77" s="4">
        <v>44353</v>
      </c>
    </row>
    <row r="78" spans="1:22" x14ac:dyDescent="0.3">
      <c r="A78" t="s">
        <v>239</v>
      </c>
      <c r="B78" s="35">
        <v>44317</v>
      </c>
      <c r="C78">
        <v>2</v>
      </c>
      <c r="D78" t="s">
        <v>143</v>
      </c>
      <c r="E78" s="2">
        <v>27.56</v>
      </c>
      <c r="F78">
        <v>936.69</v>
      </c>
      <c r="G78" s="2">
        <v>187.4</v>
      </c>
      <c r="H78">
        <v>16.760000000000002</v>
      </c>
      <c r="I78">
        <f t="shared" ref="I78:I88" si="10">F78-G78-H78</f>
        <v>732.53000000000009</v>
      </c>
      <c r="K78" s="2">
        <v>732.13</v>
      </c>
      <c r="L78" s="4">
        <v>44322</v>
      </c>
      <c r="T78" s="2"/>
    </row>
    <row r="79" spans="1:22" x14ac:dyDescent="0.3">
      <c r="A79" s="97" t="s">
        <v>239</v>
      </c>
      <c r="B79" s="98">
        <v>44348</v>
      </c>
      <c r="C79" s="97">
        <v>3</v>
      </c>
      <c r="D79" s="97" t="s">
        <v>143</v>
      </c>
      <c r="E79" s="100">
        <v>27.56</v>
      </c>
      <c r="F79" s="97">
        <v>936.69</v>
      </c>
      <c r="G79" s="100">
        <v>187.4</v>
      </c>
      <c r="H79" s="97">
        <v>16.760000000000002</v>
      </c>
      <c r="I79" s="97">
        <f t="shared" si="10"/>
        <v>732.53000000000009</v>
      </c>
      <c r="J79" s="97"/>
      <c r="K79" s="100">
        <v>732.13</v>
      </c>
      <c r="L79" s="102">
        <v>44353</v>
      </c>
      <c r="M79" s="99"/>
      <c r="N79" s="97"/>
      <c r="O79" s="79">
        <f>E77+E78+E79+G77+G78+G79+H77+H78+H79</f>
        <v>694.95999999999992</v>
      </c>
      <c r="P79" s="97">
        <v>694.96</v>
      </c>
      <c r="Q79" s="102">
        <v>44431</v>
      </c>
    </row>
    <row r="80" spans="1:22" x14ac:dyDescent="0.3">
      <c r="A80" t="s">
        <v>239</v>
      </c>
      <c r="B80" s="35">
        <v>44378</v>
      </c>
      <c r="C80">
        <v>4</v>
      </c>
      <c r="D80" t="s">
        <v>143</v>
      </c>
      <c r="E80" s="2">
        <v>27.56</v>
      </c>
      <c r="F80">
        <v>936.69</v>
      </c>
      <c r="G80" s="2">
        <v>187.2</v>
      </c>
      <c r="H80">
        <v>16.760000000000002</v>
      </c>
      <c r="I80">
        <f t="shared" si="10"/>
        <v>732.73</v>
      </c>
      <c r="K80" s="2">
        <v>732.13</v>
      </c>
      <c r="L80" s="4">
        <v>44383</v>
      </c>
    </row>
    <row r="81" spans="1:21" x14ac:dyDescent="0.3">
      <c r="A81" t="s">
        <v>239</v>
      </c>
      <c r="B81" s="35">
        <v>44409</v>
      </c>
      <c r="C81">
        <v>5</v>
      </c>
      <c r="D81" t="s">
        <v>143</v>
      </c>
      <c r="E81" s="2">
        <v>27.56</v>
      </c>
      <c r="F81">
        <v>936.69</v>
      </c>
      <c r="G81" s="2">
        <v>187.4</v>
      </c>
      <c r="H81">
        <v>16.760000000000002</v>
      </c>
      <c r="I81">
        <f t="shared" si="10"/>
        <v>732.53000000000009</v>
      </c>
      <c r="K81" s="5">
        <v>732.13</v>
      </c>
      <c r="L81" s="16">
        <v>44414</v>
      </c>
    </row>
    <row r="82" spans="1:21" x14ac:dyDescent="0.3">
      <c r="A82" s="97" t="s">
        <v>239</v>
      </c>
      <c r="B82" s="98">
        <v>44440</v>
      </c>
      <c r="C82" s="97">
        <v>6</v>
      </c>
      <c r="D82" s="97" t="s">
        <v>143</v>
      </c>
      <c r="E82" s="97">
        <v>27.56</v>
      </c>
      <c r="F82" s="97">
        <v>936.69</v>
      </c>
      <c r="G82" s="100">
        <v>187.4</v>
      </c>
      <c r="H82" s="97">
        <v>16.760000000000002</v>
      </c>
      <c r="I82" s="97">
        <f t="shared" si="10"/>
        <v>732.53000000000009</v>
      </c>
      <c r="J82" s="97"/>
      <c r="K82" s="100">
        <v>732.13</v>
      </c>
      <c r="L82" s="16">
        <v>44445</v>
      </c>
      <c r="M82" s="99"/>
      <c r="N82" s="97"/>
      <c r="O82" s="100">
        <f>E80+E81+E82+G80+G81+G82+H80+H81+H82</f>
        <v>694.95999999999992</v>
      </c>
      <c r="P82" s="97">
        <v>694.96</v>
      </c>
      <c r="Q82" s="102">
        <v>44490</v>
      </c>
    </row>
    <row r="83" spans="1:21" x14ac:dyDescent="0.3">
      <c r="A83" t="s">
        <v>239</v>
      </c>
      <c r="B83" s="35">
        <v>44470</v>
      </c>
      <c r="C83">
        <v>7</v>
      </c>
      <c r="D83" t="s">
        <v>143</v>
      </c>
      <c r="E83" s="2">
        <v>27.56</v>
      </c>
      <c r="F83">
        <v>936.69</v>
      </c>
      <c r="G83" s="2">
        <v>187.4</v>
      </c>
      <c r="H83">
        <v>16.760000000000002</v>
      </c>
      <c r="I83">
        <f t="shared" si="10"/>
        <v>732.53000000000009</v>
      </c>
      <c r="K83" s="2">
        <v>732.13</v>
      </c>
      <c r="L83" s="16">
        <v>44475</v>
      </c>
      <c r="U83" s="2"/>
    </row>
    <row r="84" spans="1:21" x14ac:dyDescent="0.3">
      <c r="A84" t="s">
        <v>239</v>
      </c>
      <c r="B84" s="35">
        <v>44501</v>
      </c>
      <c r="C84">
        <v>8</v>
      </c>
      <c r="D84" t="s">
        <v>143</v>
      </c>
      <c r="E84" s="3">
        <v>27.56</v>
      </c>
      <c r="F84" s="3">
        <v>936.69</v>
      </c>
      <c r="G84" s="5">
        <v>187.4</v>
      </c>
      <c r="H84" s="3">
        <v>16.760000000000002</v>
      </c>
      <c r="I84">
        <f t="shared" si="10"/>
        <v>732.53000000000009</v>
      </c>
      <c r="K84" s="3">
        <v>732.13</v>
      </c>
      <c r="L84" s="16">
        <v>44508</v>
      </c>
    </row>
    <row r="85" spans="1:21" x14ac:dyDescent="0.3">
      <c r="A85" s="97" t="s">
        <v>239</v>
      </c>
      <c r="B85" s="98">
        <v>44531</v>
      </c>
      <c r="C85" s="97">
        <v>9</v>
      </c>
      <c r="D85" s="97" t="s">
        <v>143</v>
      </c>
      <c r="E85" s="101">
        <v>27.56</v>
      </c>
      <c r="F85" s="101">
        <v>936.69</v>
      </c>
      <c r="G85" s="79">
        <v>187.4</v>
      </c>
      <c r="H85" s="101">
        <v>16.760000000000002</v>
      </c>
      <c r="I85" s="97">
        <f t="shared" si="10"/>
        <v>732.53000000000009</v>
      </c>
      <c r="J85" s="97"/>
      <c r="K85" s="101">
        <v>732.13</v>
      </c>
      <c r="L85" s="104">
        <v>44536</v>
      </c>
      <c r="M85" s="99"/>
      <c r="N85" s="97"/>
      <c r="O85" s="79">
        <f>E83+E84+E85+G83+G84+G85+H83+H84+H85</f>
        <v>695.16</v>
      </c>
      <c r="P85" s="101">
        <v>695.16</v>
      </c>
      <c r="Q85" s="104">
        <v>44915</v>
      </c>
    </row>
    <row r="86" spans="1:21" x14ac:dyDescent="0.3">
      <c r="A86" t="s">
        <v>239</v>
      </c>
      <c r="B86" s="35">
        <v>44562</v>
      </c>
      <c r="C86">
        <v>10</v>
      </c>
      <c r="D86" t="s">
        <v>143</v>
      </c>
      <c r="E86" s="3">
        <v>27.56</v>
      </c>
      <c r="F86" s="3">
        <v>936.69</v>
      </c>
      <c r="G86" s="5">
        <v>187.2</v>
      </c>
      <c r="H86" s="3">
        <v>16.760000000000002</v>
      </c>
      <c r="I86">
        <f t="shared" si="10"/>
        <v>732.73</v>
      </c>
      <c r="K86" s="3">
        <v>732.13</v>
      </c>
      <c r="L86" s="16">
        <v>44567</v>
      </c>
      <c r="O86" s="22"/>
    </row>
    <row r="87" spans="1:21" x14ac:dyDescent="0.3">
      <c r="A87" t="s">
        <v>239</v>
      </c>
      <c r="B87" s="35">
        <v>44593</v>
      </c>
      <c r="C87">
        <v>10</v>
      </c>
      <c r="D87" t="s">
        <v>143</v>
      </c>
      <c r="E87" s="3">
        <v>27.56</v>
      </c>
      <c r="F87" s="3">
        <v>936.69</v>
      </c>
      <c r="G87" s="5">
        <v>187.4</v>
      </c>
      <c r="H87" s="3">
        <v>16.760000000000002</v>
      </c>
      <c r="I87">
        <f t="shared" si="10"/>
        <v>732.53000000000009</v>
      </c>
      <c r="K87" s="3">
        <v>732.13</v>
      </c>
      <c r="L87" s="16">
        <v>44599</v>
      </c>
      <c r="O87" s="22"/>
      <c r="U87" s="2"/>
    </row>
    <row r="88" spans="1:21" x14ac:dyDescent="0.3">
      <c r="A88" s="97" t="s">
        <v>239</v>
      </c>
      <c r="B88" s="98">
        <v>44621</v>
      </c>
      <c r="C88" s="97">
        <v>11</v>
      </c>
      <c r="D88" s="97" t="s">
        <v>143</v>
      </c>
      <c r="E88" s="101">
        <v>27.56</v>
      </c>
      <c r="F88" s="101">
        <v>936.69</v>
      </c>
      <c r="G88" s="79">
        <v>187.4</v>
      </c>
      <c r="H88" s="101">
        <v>16.760000000000002</v>
      </c>
      <c r="I88" s="97">
        <f t="shared" si="10"/>
        <v>732.53000000000009</v>
      </c>
      <c r="J88" s="97"/>
      <c r="K88" s="101">
        <v>732.13</v>
      </c>
      <c r="L88" s="104">
        <v>44627</v>
      </c>
      <c r="M88" s="99"/>
      <c r="N88" s="97"/>
      <c r="O88" s="79">
        <f>E86+E87+E88+G86+G87+G88+H86+H87+H88</f>
        <v>694.95999999999992</v>
      </c>
      <c r="P88" s="101">
        <v>694.96</v>
      </c>
      <c r="Q88" s="101" t="s">
        <v>331</v>
      </c>
    </row>
    <row r="89" spans="1:21" x14ac:dyDescent="0.3">
      <c r="E89" s="100">
        <f>SUM(E77:E88)</f>
        <v>330.71999999999997</v>
      </c>
      <c r="F89" s="100">
        <f t="shared" ref="F89:I89" si="11">SUM(F77:F88)</f>
        <v>11240.280000000004</v>
      </c>
      <c r="G89" s="100">
        <f t="shared" si="11"/>
        <v>2248.2000000000003</v>
      </c>
      <c r="H89" s="100">
        <f t="shared" si="11"/>
        <v>201.11999999999998</v>
      </c>
      <c r="I89" s="100">
        <f t="shared" si="11"/>
        <v>8790.9599999999991</v>
      </c>
      <c r="K89" s="100">
        <f>SUM(K77:K88)</f>
        <v>8785.56</v>
      </c>
      <c r="O89" s="100">
        <f>SUM(O77:O88)</f>
        <v>2780.04</v>
      </c>
      <c r="P89" s="100">
        <f>SUM(P77:P88)</f>
        <v>2780.04</v>
      </c>
      <c r="Q89" s="2"/>
    </row>
    <row r="91" spans="1:21" ht="15" thickBot="1" x14ac:dyDescent="0.35">
      <c r="F91" s="2">
        <f>F89+E89</f>
        <v>11571.000000000004</v>
      </c>
      <c r="K91" s="8">
        <f>I89-K89</f>
        <v>5.3999999999996362</v>
      </c>
      <c r="L91" s="28"/>
      <c r="O91" s="2"/>
      <c r="P91" s="8">
        <f>O89-P89</f>
        <v>0</v>
      </c>
    </row>
    <row r="94" spans="1:21" x14ac:dyDescent="0.3">
      <c r="B94" s="25" t="s">
        <v>1</v>
      </c>
      <c r="C94" s="25" t="s">
        <v>135</v>
      </c>
      <c r="D94" s="25" t="s">
        <v>136</v>
      </c>
      <c r="E94" s="25" t="s">
        <v>148</v>
      </c>
      <c r="F94" s="25" t="s">
        <v>137</v>
      </c>
      <c r="G94" s="25" t="s">
        <v>138</v>
      </c>
      <c r="H94" s="25" t="s">
        <v>149</v>
      </c>
      <c r="I94" s="25" t="s">
        <v>139</v>
      </c>
      <c r="J94" s="1"/>
      <c r="K94" s="25" t="s">
        <v>144</v>
      </c>
      <c r="L94" s="25" t="s">
        <v>145</v>
      </c>
      <c r="M94" s="27"/>
      <c r="N94" s="1"/>
      <c r="O94" s="25" t="s">
        <v>150</v>
      </c>
      <c r="P94" s="1" t="s">
        <v>17</v>
      </c>
      <c r="Q94" s="1" t="s">
        <v>145</v>
      </c>
    </row>
    <row r="95" spans="1:21" x14ac:dyDescent="0.3">
      <c r="A95" t="s">
        <v>330</v>
      </c>
      <c r="B95" s="35">
        <v>44652</v>
      </c>
      <c r="C95">
        <v>1</v>
      </c>
      <c r="D95" t="s">
        <v>143</v>
      </c>
      <c r="E95" s="2">
        <v>26.89</v>
      </c>
      <c r="F95">
        <v>936.69</v>
      </c>
      <c r="G95" s="2">
        <v>187.2</v>
      </c>
      <c r="H95">
        <v>15.06</v>
      </c>
      <c r="I95">
        <f>F95-G95-H95</f>
        <v>734.43000000000006</v>
      </c>
      <c r="K95" s="2">
        <v>732.13</v>
      </c>
      <c r="L95" s="4">
        <v>44657</v>
      </c>
    </row>
    <row r="96" spans="1:21" x14ac:dyDescent="0.3">
      <c r="A96" t="s">
        <v>330</v>
      </c>
      <c r="B96" s="35">
        <v>44682</v>
      </c>
      <c r="C96">
        <v>2</v>
      </c>
      <c r="D96" t="s">
        <v>143</v>
      </c>
      <c r="E96" s="2">
        <v>26.89</v>
      </c>
      <c r="F96">
        <v>936.69</v>
      </c>
      <c r="G96" s="2">
        <v>187.4</v>
      </c>
      <c r="H96">
        <v>15.06</v>
      </c>
      <c r="I96">
        <f t="shared" ref="I96:I108" si="12">F96-G96-H96</f>
        <v>734.23000000000013</v>
      </c>
      <c r="K96" s="2">
        <v>732.13</v>
      </c>
      <c r="L96" s="4">
        <v>44687</v>
      </c>
      <c r="U96" s="2"/>
    </row>
    <row r="97" spans="1:21" x14ac:dyDescent="0.3">
      <c r="B97" s="35"/>
      <c r="E97" s="2"/>
      <c r="G97" s="2"/>
      <c r="K97" s="2">
        <v>5.4</v>
      </c>
      <c r="L97" s="4">
        <v>44690</v>
      </c>
      <c r="U97" s="2"/>
    </row>
    <row r="98" spans="1:21" x14ac:dyDescent="0.3">
      <c r="A98" s="97" t="s">
        <v>330</v>
      </c>
      <c r="B98" s="98">
        <v>44713</v>
      </c>
      <c r="C98" s="97">
        <v>3</v>
      </c>
      <c r="D98" s="97" t="s">
        <v>143</v>
      </c>
      <c r="E98" s="100">
        <v>26.89</v>
      </c>
      <c r="F98" s="97">
        <v>936.69</v>
      </c>
      <c r="G98" s="100">
        <v>187.4</v>
      </c>
      <c r="H98" s="97">
        <v>15.06</v>
      </c>
      <c r="I98" s="97">
        <f t="shared" si="12"/>
        <v>734.23000000000013</v>
      </c>
      <c r="J98" s="97"/>
      <c r="K98" s="100">
        <v>732.13</v>
      </c>
      <c r="L98" s="102">
        <v>44718</v>
      </c>
      <c r="M98" s="99"/>
      <c r="N98" s="97"/>
      <c r="O98" s="79">
        <f>E95+E96+E98+G95+G96+G98+H95+H96+H98</f>
        <v>687.8499999999998</v>
      </c>
      <c r="P98" s="97">
        <v>694.96</v>
      </c>
      <c r="Q98" s="102">
        <v>44795</v>
      </c>
      <c r="U98" s="2"/>
    </row>
    <row r="99" spans="1:21" x14ac:dyDescent="0.3">
      <c r="A99" t="s">
        <v>330</v>
      </c>
      <c r="B99" s="35">
        <v>44743</v>
      </c>
      <c r="C99">
        <v>4</v>
      </c>
      <c r="D99" t="s">
        <v>143</v>
      </c>
      <c r="E99" s="2">
        <v>26.89</v>
      </c>
      <c r="F99">
        <v>936.69</v>
      </c>
      <c r="G99" s="2">
        <v>187.2</v>
      </c>
      <c r="H99">
        <v>15.06</v>
      </c>
      <c r="I99">
        <f t="shared" si="12"/>
        <v>734.43000000000006</v>
      </c>
      <c r="K99" s="2">
        <v>732.13</v>
      </c>
      <c r="L99" s="4">
        <v>44748</v>
      </c>
    </row>
    <row r="100" spans="1:21" x14ac:dyDescent="0.3">
      <c r="A100" t="s">
        <v>330</v>
      </c>
      <c r="B100" s="35">
        <v>44774</v>
      </c>
      <c r="C100">
        <v>5</v>
      </c>
      <c r="D100" t="s">
        <v>143</v>
      </c>
      <c r="E100" s="2">
        <v>26.89</v>
      </c>
      <c r="F100">
        <v>936.69</v>
      </c>
      <c r="G100" s="2">
        <v>187.4</v>
      </c>
      <c r="H100">
        <v>15.06</v>
      </c>
      <c r="I100">
        <f t="shared" si="12"/>
        <v>734.23000000000013</v>
      </c>
      <c r="K100" s="5">
        <v>732.13</v>
      </c>
      <c r="L100" s="16">
        <v>44779</v>
      </c>
    </row>
    <row r="101" spans="1:21" x14ac:dyDescent="0.3">
      <c r="A101" s="97" t="s">
        <v>330</v>
      </c>
      <c r="B101" s="98">
        <v>44805</v>
      </c>
      <c r="C101" s="97">
        <v>6</v>
      </c>
      <c r="D101" s="97" t="s">
        <v>143</v>
      </c>
      <c r="E101" s="97">
        <v>26.89</v>
      </c>
      <c r="F101" s="97">
        <v>936.69</v>
      </c>
      <c r="G101" s="100">
        <v>187.4</v>
      </c>
      <c r="H101" s="97">
        <v>15.06</v>
      </c>
      <c r="I101" s="97">
        <f t="shared" si="12"/>
        <v>734.23000000000013</v>
      </c>
      <c r="J101" s="97"/>
      <c r="K101" s="100">
        <v>732.13</v>
      </c>
      <c r="L101" s="104">
        <v>44810</v>
      </c>
      <c r="M101" s="99"/>
      <c r="N101" s="97"/>
      <c r="O101" s="100">
        <f>E99+E100+E101+G99+G100+G101+H99+H100+H101</f>
        <v>687.8499999999998</v>
      </c>
      <c r="P101" s="101">
        <v>680.74</v>
      </c>
      <c r="Q101" s="104">
        <v>44848</v>
      </c>
    </row>
    <row r="102" spans="1:21" x14ac:dyDescent="0.3">
      <c r="A102" t="s">
        <v>330</v>
      </c>
      <c r="B102" s="35">
        <v>44835</v>
      </c>
      <c r="C102">
        <v>7</v>
      </c>
      <c r="D102" t="s">
        <v>143</v>
      </c>
      <c r="E102" s="2">
        <v>26.89</v>
      </c>
      <c r="F102">
        <v>936.69</v>
      </c>
      <c r="G102" s="2">
        <v>187.5</v>
      </c>
      <c r="H102">
        <v>15.06</v>
      </c>
      <c r="I102">
        <f t="shared" si="12"/>
        <v>734.13000000000011</v>
      </c>
      <c r="K102" s="5">
        <v>732.13</v>
      </c>
      <c r="L102" s="16">
        <v>44840</v>
      </c>
    </row>
    <row r="103" spans="1:21" x14ac:dyDescent="0.3">
      <c r="A103" t="s">
        <v>330</v>
      </c>
      <c r="B103" s="35">
        <v>44866</v>
      </c>
      <c r="C103">
        <v>8</v>
      </c>
      <c r="D103" t="s">
        <v>143</v>
      </c>
      <c r="E103" s="3">
        <v>160.46</v>
      </c>
      <c r="F103" s="3">
        <v>1824.16</v>
      </c>
      <c r="G103" s="5">
        <v>364.8</v>
      </c>
      <c r="H103" s="3">
        <v>132.65</v>
      </c>
      <c r="I103">
        <f t="shared" si="12"/>
        <v>1326.71</v>
      </c>
      <c r="K103" s="3">
        <v>732.13</v>
      </c>
      <c r="L103" s="16">
        <v>44872</v>
      </c>
    </row>
    <row r="104" spans="1:21" x14ac:dyDescent="0.3">
      <c r="B104" s="35"/>
      <c r="E104" s="3"/>
      <c r="F104" s="3"/>
      <c r="G104" s="5"/>
      <c r="H104" s="3"/>
      <c r="K104" s="3">
        <v>594.58000000000004</v>
      </c>
      <c r="L104" s="16">
        <v>44869</v>
      </c>
    </row>
    <row r="105" spans="1:21" x14ac:dyDescent="0.3">
      <c r="A105" s="97" t="s">
        <v>330</v>
      </c>
      <c r="B105" s="98">
        <v>44896</v>
      </c>
      <c r="C105" s="97">
        <v>9</v>
      </c>
      <c r="D105" s="97" t="s">
        <v>143</v>
      </c>
      <c r="E105" s="101">
        <v>26.89</v>
      </c>
      <c r="F105" s="101">
        <v>1022.67</v>
      </c>
      <c r="G105" s="79">
        <v>204.6</v>
      </c>
      <c r="H105" s="101">
        <v>26.46</v>
      </c>
      <c r="I105" s="97">
        <f t="shared" si="12"/>
        <v>791.6099999999999</v>
      </c>
      <c r="J105" s="97"/>
      <c r="K105" s="101">
        <v>732.13</v>
      </c>
      <c r="L105" s="104">
        <v>44901</v>
      </c>
      <c r="M105" s="99"/>
      <c r="N105" s="97"/>
      <c r="O105" s="79">
        <f>E102+E103+E105+G102+G103+G105+H102+H103+H105</f>
        <v>1145.31</v>
      </c>
      <c r="P105" s="101">
        <v>1145.31</v>
      </c>
      <c r="Q105" s="104">
        <v>44946</v>
      </c>
    </row>
    <row r="106" spans="1:21" x14ac:dyDescent="0.3">
      <c r="A106" t="s">
        <v>330</v>
      </c>
      <c r="B106" s="35">
        <v>44927</v>
      </c>
      <c r="C106">
        <v>10</v>
      </c>
      <c r="D106" t="s">
        <v>143</v>
      </c>
      <c r="E106" s="3">
        <v>26.89</v>
      </c>
      <c r="F106" s="3">
        <v>1022.67</v>
      </c>
      <c r="G106" s="5">
        <v>204.6</v>
      </c>
      <c r="H106" s="3">
        <v>26.46</v>
      </c>
      <c r="I106">
        <f t="shared" si="12"/>
        <v>791.6099999999999</v>
      </c>
      <c r="K106" s="3">
        <v>732.13</v>
      </c>
      <c r="L106" s="16">
        <v>44932</v>
      </c>
      <c r="O106" s="22"/>
    </row>
    <row r="107" spans="1:21" x14ac:dyDescent="0.3">
      <c r="A107" t="s">
        <v>330</v>
      </c>
      <c r="B107" s="35">
        <v>44958</v>
      </c>
      <c r="C107">
        <v>10</v>
      </c>
      <c r="D107" t="s">
        <v>143</v>
      </c>
      <c r="E107" s="3">
        <v>26.89</v>
      </c>
      <c r="F107" s="3">
        <v>1022.67</v>
      </c>
      <c r="G107" s="5">
        <v>204.6</v>
      </c>
      <c r="H107" s="3">
        <v>26.46</v>
      </c>
      <c r="I107">
        <f t="shared" si="12"/>
        <v>791.6099999999999</v>
      </c>
      <c r="K107" s="3">
        <v>732.13</v>
      </c>
      <c r="L107" s="16">
        <v>44963</v>
      </c>
      <c r="O107" s="22"/>
    </row>
    <row r="108" spans="1:21" x14ac:dyDescent="0.3">
      <c r="A108" t="s">
        <v>330</v>
      </c>
      <c r="B108" s="35">
        <v>44986</v>
      </c>
      <c r="C108">
        <v>11</v>
      </c>
      <c r="D108" t="s">
        <v>143</v>
      </c>
      <c r="E108" s="3">
        <v>26.89</v>
      </c>
      <c r="F108" s="3">
        <v>1022.67</v>
      </c>
      <c r="G108" s="5">
        <v>204.4</v>
      </c>
      <c r="H108" s="3">
        <v>26.46</v>
      </c>
      <c r="I108">
        <f t="shared" si="12"/>
        <v>791.81</v>
      </c>
      <c r="K108" s="3">
        <v>732.13</v>
      </c>
      <c r="L108" s="16">
        <v>44991</v>
      </c>
      <c r="O108" s="5">
        <f>E106+E107+E108+G106+G107+G108+H106+H107+H108</f>
        <v>773.65000000000009</v>
      </c>
      <c r="P108" s="3">
        <v>773.65</v>
      </c>
      <c r="Q108" s="16">
        <v>44977</v>
      </c>
    </row>
    <row r="109" spans="1:21" x14ac:dyDescent="0.3">
      <c r="B109" s="35"/>
      <c r="E109" s="3"/>
      <c r="F109" s="3"/>
      <c r="G109" s="5"/>
      <c r="H109" s="3"/>
      <c r="K109" s="3">
        <v>247.72</v>
      </c>
      <c r="L109" s="16">
        <v>44977</v>
      </c>
      <c r="O109" s="149"/>
      <c r="P109" s="150"/>
      <c r="Q109" s="22"/>
      <c r="T109">
        <v>13623</v>
      </c>
    </row>
    <row r="110" spans="1:21" x14ac:dyDescent="0.3">
      <c r="E110" s="7">
        <f>SUM(E95:E109)</f>
        <v>456.24999999999989</v>
      </c>
      <c r="F110" s="7">
        <f>SUM(F95:F109)</f>
        <v>12471.670000000002</v>
      </c>
      <c r="G110" s="7">
        <f>SUM(G95:G109)</f>
        <v>2494.5</v>
      </c>
      <c r="H110" s="7">
        <f>SUM(H95:H109)</f>
        <v>343.90999999999991</v>
      </c>
      <c r="I110" s="7">
        <f>SUM(I95:I109)</f>
        <v>9633.26</v>
      </c>
      <c r="K110" s="7">
        <f>SUM(K95:K109)</f>
        <v>9633.2599999999984</v>
      </c>
      <c r="O110" s="7">
        <f>SUM(O95:O109)</f>
        <v>3294.6599999999994</v>
      </c>
      <c r="P110" s="7">
        <f>SUM(P95:P109)</f>
        <v>3294.6600000000003</v>
      </c>
      <c r="Q110" s="2"/>
      <c r="T110" s="2">
        <f>F110+E110</f>
        <v>12927.920000000002</v>
      </c>
      <c r="U110" s="2">
        <f>T109-T110</f>
        <v>695.07999999999811</v>
      </c>
    </row>
    <row r="112" spans="1:21" ht="15" thickBot="1" x14ac:dyDescent="0.35">
      <c r="F112" s="2">
        <f>F110+E110</f>
        <v>12927.920000000002</v>
      </c>
      <c r="K112" s="8">
        <f>I110-K110</f>
        <v>0</v>
      </c>
      <c r="L112" s="28"/>
      <c r="O112" s="2"/>
      <c r="P112" s="8">
        <f>O110-P110</f>
        <v>0</v>
      </c>
    </row>
    <row r="115" spans="6:20" x14ac:dyDescent="0.3">
      <c r="F115" s="2"/>
    </row>
    <row r="116" spans="6:20" x14ac:dyDescent="0.3">
      <c r="T116" s="2"/>
    </row>
  </sheetData>
  <phoneticPr fontId="4" type="noConversion"/>
  <pageMargins left="0.7" right="0.7" top="0.75" bottom="0.75" header="0.3" footer="0.3"/>
  <pageSetup paperSize="9" scale="2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CEB5-67D4-420A-AB19-8AF2EB493D0D}">
  <dimension ref="A1:N50"/>
  <sheetViews>
    <sheetView workbookViewId="0">
      <selection activeCell="G1" sqref="G1"/>
    </sheetView>
  </sheetViews>
  <sheetFormatPr defaultRowHeight="14.4" x14ac:dyDescent="0.3"/>
  <cols>
    <col min="1" max="4" width="18" customWidth="1"/>
    <col min="5" max="5" width="3.6640625" customWidth="1"/>
    <col min="6" max="6" width="18" customWidth="1"/>
    <col min="7" max="7" width="10.5546875" bestFit="1" customWidth="1"/>
    <col min="9" max="9" width="10.88671875" customWidth="1"/>
  </cols>
  <sheetData>
    <row r="1" spans="1:14" s="25" customFormat="1" x14ac:dyDescent="0.3">
      <c r="A1" s="25" t="s">
        <v>164</v>
      </c>
      <c r="B1" s="25" t="s">
        <v>23</v>
      </c>
      <c r="C1" s="25" t="s">
        <v>30</v>
      </c>
      <c r="D1" s="25" t="s">
        <v>177</v>
      </c>
      <c r="F1" s="25" t="s">
        <v>176</v>
      </c>
    </row>
    <row r="2" spans="1:14" x14ac:dyDescent="0.3">
      <c r="I2" s="96"/>
    </row>
    <row r="3" spans="1:14" x14ac:dyDescent="0.3">
      <c r="A3" t="s">
        <v>332</v>
      </c>
      <c r="B3" s="2">
        <f>Payments!AX14</f>
        <v>0</v>
      </c>
      <c r="C3" s="2">
        <f>Payments!AX77</f>
        <v>865.44</v>
      </c>
      <c r="D3" s="2">
        <f>SUM(B3:C3)</f>
        <v>865.44</v>
      </c>
      <c r="F3" s="2"/>
      <c r="I3" s="96"/>
      <c r="L3" s="2"/>
    </row>
    <row r="5" spans="1:14" x14ac:dyDescent="0.3">
      <c r="A5" t="s">
        <v>333</v>
      </c>
      <c r="B5" s="2">
        <f>Payments!AX23</f>
        <v>74.400000000000006</v>
      </c>
      <c r="C5" s="2">
        <f>Payments!AX113</f>
        <v>581.41</v>
      </c>
      <c r="D5" s="2">
        <f>SUM(B5:C5)</f>
        <v>655.81</v>
      </c>
      <c r="F5" s="5">
        <v>1521.25</v>
      </c>
      <c r="G5" s="16">
        <v>44872</v>
      </c>
      <c r="H5" s="2"/>
    </row>
    <row r="7" spans="1:14" x14ac:dyDescent="0.3">
      <c r="A7" t="s">
        <v>334</v>
      </c>
      <c r="B7" s="5">
        <f>Payments!AX32</f>
        <v>0</v>
      </c>
      <c r="C7" s="2">
        <f>Payments!AX150</f>
        <v>256.32000000000005</v>
      </c>
      <c r="D7" s="2">
        <f>SUM(B7:C7)</f>
        <v>256.32000000000005</v>
      </c>
      <c r="F7" s="2">
        <v>256.32</v>
      </c>
      <c r="G7" s="4">
        <v>44963</v>
      </c>
      <c r="I7" s="24"/>
    </row>
    <row r="8" spans="1:14" x14ac:dyDescent="0.3">
      <c r="I8" s="24"/>
      <c r="J8" s="5"/>
    </row>
    <row r="9" spans="1:14" x14ac:dyDescent="0.3">
      <c r="A9" t="s">
        <v>335</v>
      </c>
      <c r="B9" s="2">
        <f>Payments!AX41</f>
        <v>0</v>
      </c>
      <c r="C9" s="2">
        <f>Payments!AX178</f>
        <v>377.42999999999995</v>
      </c>
      <c r="D9" s="2">
        <f>SUM(B9:C9)</f>
        <v>377.42999999999995</v>
      </c>
      <c r="F9" s="149">
        <f>SUM(D9)</f>
        <v>377.42999999999995</v>
      </c>
      <c r="G9" s="22" t="s">
        <v>193</v>
      </c>
      <c r="I9" s="24"/>
      <c r="J9" s="5"/>
    </row>
    <row r="10" spans="1:14" x14ac:dyDescent="0.3">
      <c r="A10" t="s">
        <v>208</v>
      </c>
      <c r="I10" s="24"/>
      <c r="J10" s="5"/>
    </row>
    <row r="11" spans="1:14" x14ac:dyDescent="0.3">
      <c r="B11" s="7">
        <f>SUM(B3:B10)</f>
        <v>74.400000000000006</v>
      </c>
      <c r="C11" s="7">
        <f>SUM(C3:C10)</f>
        <v>2080.6</v>
      </c>
      <c r="D11" s="7">
        <f>SUM(D3:D9)</f>
        <v>2155</v>
      </c>
      <c r="F11" s="7">
        <f>SUM(F3:F10)</f>
        <v>2155</v>
      </c>
      <c r="I11" s="24"/>
      <c r="J11" s="5"/>
    </row>
    <row r="12" spans="1:14" x14ac:dyDescent="0.3">
      <c r="I12" s="24"/>
      <c r="J12" s="5"/>
    </row>
    <row r="13" spans="1:14" x14ac:dyDescent="0.3">
      <c r="A13" t="s">
        <v>199</v>
      </c>
      <c r="D13" s="2">
        <f>Receipts!N6</f>
        <v>7831.78</v>
      </c>
      <c r="F13" s="2"/>
      <c r="I13" s="24"/>
      <c r="J13" s="5"/>
    </row>
    <row r="14" spans="1:14" x14ac:dyDescent="0.3">
      <c r="A14" t="s">
        <v>226</v>
      </c>
      <c r="D14" s="2">
        <f>F5+F7</f>
        <v>1777.57</v>
      </c>
      <c r="E14" s="58"/>
      <c r="F14" s="2"/>
      <c r="I14" s="24"/>
      <c r="J14" s="5"/>
    </row>
    <row r="15" spans="1:14" x14ac:dyDescent="0.3">
      <c r="A15" t="s">
        <v>195</v>
      </c>
      <c r="D15" s="2">
        <f>Receipts!E53</f>
        <v>6054.21</v>
      </c>
      <c r="I15" s="24"/>
      <c r="J15" s="5"/>
      <c r="K15" s="3"/>
      <c r="L15" s="5"/>
      <c r="M15" s="37"/>
      <c r="N15" s="5"/>
    </row>
    <row r="16" spans="1:14" x14ac:dyDescent="0.3">
      <c r="D16" s="7">
        <f>D13-D14-D15</f>
        <v>0</v>
      </c>
      <c r="I16" s="24"/>
      <c r="J16" s="5"/>
      <c r="K16" s="3"/>
      <c r="L16" s="5"/>
      <c r="M16" s="37"/>
      <c r="N16" s="5"/>
    </row>
    <row r="17" spans="1:14" x14ac:dyDescent="0.3">
      <c r="I17" s="24"/>
      <c r="J17" s="5"/>
      <c r="K17" s="3"/>
      <c r="L17" s="5"/>
      <c r="M17" s="37"/>
      <c r="N17" s="5"/>
    </row>
    <row r="18" spans="1:14" x14ac:dyDescent="0.3">
      <c r="A18" t="s">
        <v>226</v>
      </c>
      <c r="D18" s="2">
        <f>D11</f>
        <v>2155</v>
      </c>
      <c r="F18" s="2"/>
      <c r="I18" s="24"/>
      <c r="J18" s="5"/>
      <c r="K18" s="3"/>
      <c r="L18" s="5"/>
      <c r="M18" s="37"/>
      <c r="N18" s="5"/>
    </row>
    <row r="19" spans="1:14" x14ac:dyDescent="0.3">
      <c r="A19" t="s">
        <v>211</v>
      </c>
      <c r="D19" s="2">
        <f>F5+F7</f>
        <v>1777.57</v>
      </c>
      <c r="E19" s="58"/>
      <c r="I19" s="24"/>
      <c r="J19" s="5"/>
    </row>
    <row r="20" spans="1:14" x14ac:dyDescent="0.3">
      <c r="A20" s="22" t="s">
        <v>336</v>
      </c>
      <c r="D20" s="149">
        <f>F9</f>
        <v>377.42999999999995</v>
      </c>
      <c r="I20" s="24"/>
      <c r="J20" s="5"/>
      <c r="L20" s="2"/>
    </row>
    <row r="21" spans="1:14" x14ac:dyDescent="0.3">
      <c r="D21" s="7">
        <f>D18-D19-D20</f>
        <v>0</v>
      </c>
    </row>
    <row r="22" spans="1:14" x14ac:dyDescent="0.3">
      <c r="A22" s="3"/>
      <c r="D22" s="2"/>
      <c r="F22" s="2"/>
    </row>
    <row r="24" spans="1:14" x14ac:dyDescent="0.3">
      <c r="D24" s="2"/>
      <c r="F24" s="2"/>
    </row>
    <row r="26" spans="1:14" x14ac:dyDescent="0.3">
      <c r="D26" s="2"/>
      <c r="F26" s="2"/>
    </row>
    <row r="28" spans="1:14" x14ac:dyDescent="0.3">
      <c r="D28" s="41"/>
      <c r="F28" s="41"/>
    </row>
    <row r="32" spans="1:14" x14ac:dyDescent="0.3">
      <c r="G32" s="22"/>
    </row>
    <row r="39" spans="1:7" x14ac:dyDescent="0.3">
      <c r="A39" s="18"/>
      <c r="B39" s="18"/>
      <c r="C39" s="18"/>
      <c r="D39" s="18"/>
      <c r="E39" s="18"/>
      <c r="F39" s="18"/>
    </row>
    <row r="40" spans="1:7" x14ac:dyDescent="0.3">
      <c r="A40" s="18"/>
      <c r="B40" s="18"/>
      <c r="C40" s="18"/>
      <c r="D40" s="18"/>
      <c r="E40" s="18"/>
      <c r="F40" s="18"/>
    </row>
    <row r="41" spans="1:7" x14ac:dyDescent="0.3">
      <c r="A41" s="18"/>
      <c r="B41" s="18"/>
      <c r="C41" s="18"/>
      <c r="D41" s="18"/>
      <c r="E41" s="18"/>
      <c r="F41" s="18"/>
    </row>
    <row r="42" spans="1:7" x14ac:dyDescent="0.3">
      <c r="A42" s="18"/>
      <c r="B42" s="18"/>
      <c r="C42" s="18"/>
      <c r="D42" s="18"/>
      <c r="E42" s="18"/>
      <c r="F42" s="18"/>
    </row>
    <row r="43" spans="1:7" x14ac:dyDescent="0.3">
      <c r="A43" s="18"/>
      <c r="B43" s="18"/>
      <c r="C43" s="18"/>
      <c r="D43" s="18"/>
      <c r="E43" s="18"/>
      <c r="F43" s="18"/>
    </row>
    <row r="44" spans="1:7" x14ac:dyDescent="0.3">
      <c r="A44" s="18"/>
      <c r="B44" s="18"/>
      <c r="C44" s="18"/>
      <c r="D44" s="18"/>
      <c r="E44" s="18"/>
      <c r="F44" s="18"/>
    </row>
    <row r="45" spans="1:7" x14ac:dyDescent="0.3">
      <c r="A45" s="18"/>
      <c r="B45" s="18"/>
      <c r="C45" s="18"/>
      <c r="D45" s="18"/>
      <c r="E45" s="18"/>
      <c r="F45" s="18"/>
    </row>
    <row r="46" spans="1:7" x14ac:dyDescent="0.3">
      <c r="A46" s="18"/>
      <c r="B46" s="18"/>
      <c r="C46" s="18"/>
      <c r="D46" s="18"/>
      <c r="E46" s="18"/>
      <c r="F46" s="18"/>
    </row>
    <row r="47" spans="1:7" x14ac:dyDescent="0.3">
      <c r="A47" s="18"/>
      <c r="B47" s="18"/>
      <c r="C47" s="18"/>
      <c r="D47" s="18"/>
      <c r="E47" s="18"/>
      <c r="F47" s="18"/>
    </row>
    <row r="48" spans="1:7" x14ac:dyDescent="0.3">
      <c r="A48" s="18"/>
      <c r="B48" s="18"/>
      <c r="C48" s="18"/>
      <c r="D48" s="18"/>
      <c r="E48" s="18"/>
      <c r="F48" s="18"/>
      <c r="G48" s="2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18"/>
      <c r="B50" s="18"/>
      <c r="C50" s="18"/>
      <c r="D50" s="18"/>
      <c r="E50" s="18"/>
      <c r="F50" s="18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DDB7-3F67-4FCF-8692-57AD35148B13}">
  <dimension ref="A1:J36"/>
  <sheetViews>
    <sheetView workbookViewId="0"/>
  </sheetViews>
  <sheetFormatPr defaultRowHeight="14.4" x14ac:dyDescent="0.3"/>
  <cols>
    <col min="1" max="1" width="39.5546875" customWidth="1"/>
    <col min="5" max="5" width="9.5546875" bestFit="1" customWidth="1"/>
  </cols>
  <sheetData>
    <row r="1" spans="1:10" x14ac:dyDescent="0.3">
      <c r="B1" s="62" t="s">
        <v>187</v>
      </c>
      <c r="C1" s="62" t="s">
        <v>188</v>
      </c>
      <c r="D1" s="62" t="s">
        <v>189</v>
      </c>
      <c r="E1" s="62" t="s">
        <v>202</v>
      </c>
      <c r="F1" s="62" t="s">
        <v>229</v>
      </c>
      <c r="G1" s="62" t="s">
        <v>355</v>
      </c>
      <c r="I1" s="62" t="s">
        <v>437</v>
      </c>
    </row>
    <row r="3" spans="1:10" x14ac:dyDescent="0.3">
      <c r="A3" t="s">
        <v>191</v>
      </c>
      <c r="B3" s="2">
        <v>0</v>
      </c>
      <c r="C3" s="2">
        <f>B22</f>
        <v>2107</v>
      </c>
      <c r="D3" s="2">
        <f>C22</f>
        <v>4782.2</v>
      </c>
      <c r="E3" s="2">
        <f>D22</f>
        <v>6314.2000000000007</v>
      </c>
      <c r="F3" s="2">
        <f>E22</f>
        <v>5514.2000000000007</v>
      </c>
      <c r="G3" s="2">
        <f>F22</f>
        <v>5036.5800000000008</v>
      </c>
      <c r="I3" s="2">
        <f>G22</f>
        <v>4207.9400000000005</v>
      </c>
    </row>
    <row r="5" spans="1:10" x14ac:dyDescent="0.3">
      <c r="A5" t="s">
        <v>158</v>
      </c>
      <c r="B5" s="2">
        <v>5000</v>
      </c>
      <c r="C5" s="2">
        <v>5000</v>
      </c>
      <c r="D5" s="2">
        <v>5000</v>
      </c>
      <c r="G5" s="2">
        <v>2200</v>
      </c>
      <c r="I5" s="2">
        <v>0</v>
      </c>
    </row>
    <row r="6" spans="1:10" x14ac:dyDescent="0.3">
      <c r="A6" t="s">
        <v>203</v>
      </c>
      <c r="B6" s="2"/>
      <c r="C6" s="2"/>
      <c r="D6" s="2"/>
      <c r="E6" s="2">
        <f>'Inc&amp;Exp'!H45</f>
        <v>1200</v>
      </c>
      <c r="F6" s="2">
        <v>1200</v>
      </c>
    </row>
    <row r="7" spans="1:10" x14ac:dyDescent="0.3">
      <c r="A7" t="s">
        <v>205</v>
      </c>
      <c r="B7" s="2"/>
      <c r="C7" s="2"/>
      <c r="D7" s="2"/>
    </row>
    <row r="8" spans="1:10" x14ac:dyDescent="0.3">
      <c r="A8" t="s">
        <v>204</v>
      </c>
      <c r="B8" s="2"/>
      <c r="C8" s="2"/>
      <c r="D8" s="2"/>
    </row>
    <row r="9" spans="1:10" x14ac:dyDescent="0.3">
      <c r="A9" t="s">
        <v>248</v>
      </c>
      <c r="B9" s="2"/>
      <c r="C9" s="2"/>
      <c r="D9" s="2"/>
      <c r="F9" s="130">
        <v>1000</v>
      </c>
    </row>
    <row r="10" spans="1:10" x14ac:dyDescent="0.3">
      <c r="B10" s="7">
        <f>SUM(B5:B9)</f>
        <v>5000</v>
      </c>
      <c r="C10" s="7">
        <f t="shared" ref="C10:G10" si="0">SUM(C5:C9)</f>
        <v>5000</v>
      </c>
      <c r="D10" s="7">
        <f t="shared" si="0"/>
        <v>5000</v>
      </c>
      <c r="E10" s="7">
        <f t="shared" si="0"/>
        <v>1200</v>
      </c>
      <c r="F10" s="7">
        <f t="shared" si="0"/>
        <v>2200</v>
      </c>
      <c r="G10" s="7">
        <f t="shared" si="0"/>
        <v>2200</v>
      </c>
      <c r="I10" s="7">
        <f>SUM(I5:I9)</f>
        <v>0</v>
      </c>
    </row>
    <row r="11" spans="1:10" x14ac:dyDescent="0.3">
      <c r="B11" s="2"/>
      <c r="C11" s="2"/>
      <c r="D11" s="2"/>
    </row>
    <row r="12" spans="1:10" x14ac:dyDescent="0.3">
      <c r="A12" t="s">
        <v>159</v>
      </c>
      <c r="B12" s="2">
        <v>1000</v>
      </c>
      <c r="C12" s="2">
        <v>1000</v>
      </c>
      <c r="D12" s="2">
        <f>1000-332</f>
        <v>668</v>
      </c>
      <c r="E12" s="2"/>
    </row>
    <row r="13" spans="1:10" x14ac:dyDescent="0.3">
      <c r="A13" t="s">
        <v>190</v>
      </c>
      <c r="B13" s="2">
        <v>525</v>
      </c>
      <c r="C13" s="2">
        <v>324</v>
      </c>
      <c r="D13" s="2"/>
      <c r="E13" s="2"/>
    </row>
    <row r="14" spans="1:10" x14ac:dyDescent="0.3">
      <c r="A14" t="s">
        <v>87</v>
      </c>
      <c r="B14" s="2">
        <v>400</v>
      </c>
      <c r="C14" s="2"/>
      <c r="D14" s="2">
        <v>1100</v>
      </c>
      <c r="E14" s="2"/>
    </row>
    <row r="15" spans="1:10" x14ac:dyDescent="0.3">
      <c r="A15" t="s">
        <v>102</v>
      </c>
      <c r="B15" s="2">
        <v>968</v>
      </c>
      <c r="C15" s="2">
        <v>1000.8</v>
      </c>
      <c r="D15" s="2">
        <v>1200</v>
      </c>
      <c r="E15" s="2"/>
      <c r="G15" s="2">
        <v>1200</v>
      </c>
      <c r="I15" s="149">
        <v>316.3</v>
      </c>
      <c r="J15" s="22" t="s">
        <v>438</v>
      </c>
    </row>
    <row r="16" spans="1:10" ht="15" thickBot="1" x14ac:dyDescent="0.35">
      <c r="A16" t="s">
        <v>248</v>
      </c>
      <c r="B16" s="2"/>
      <c r="C16" s="2"/>
      <c r="D16" s="2"/>
      <c r="E16" s="2"/>
      <c r="F16" s="129">
        <v>677.62</v>
      </c>
      <c r="G16">
        <v>828.64</v>
      </c>
      <c r="H16" s="131">
        <f>F9-F16</f>
        <v>322.38</v>
      </c>
    </row>
    <row r="17" spans="1:10" x14ac:dyDescent="0.3">
      <c r="A17" t="s">
        <v>109</v>
      </c>
      <c r="B17" s="2"/>
      <c r="C17" s="2"/>
      <c r="D17" s="2">
        <v>500</v>
      </c>
      <c r="E17" s="2"/>
      <c r="G17" s="2">
        <v>1000</v>
      </c>
      <c r="I17" s="149">
        <v>500</v>
      </c>
      <c r="J17" s="22" t="s">
        <v>438</v>
      </c>
    </row>
    <row r="18" spans="1:10" x14ac:dyDescent="0.3">
      <c r="A18" t="s">
        <v>228</v>
      </c>
      <c r="B18" s="2"/>
      <c r="C18" s="2"/>
      <c r="D18" s="2"/>
      <c r="E18" s="2">
        <v>2000</v>
      </c>
      <c r="G18" s="2"/>
    </row>
    <row r="19" spans="1:10" x14ac:dyDescent="0.3">
      <c r="A19" t="s">
        <v>230</v>
      </c>
      <c r="B19" s="2"/>
      <c r="C19" s="2"/>
      <c r="D19" s="2"/>
      <c r="E19" s="2"/>
      <c r="F19" s="2">
        <v>2000</v>
      </c>
      <c r="G19" s="2"/>
    </row>
    <row r="20" spans="1:10" x14ac:dyDescent="0.3">
      <c r="B20" s="7">
        <f>SUM(B12:B19)</f>
        <v>2893</v>
      </c>
      <c r="C20" s="7">
        <f t="shared" ref="C20:G20" si="1">SUM(C12:C19)</f>
        <v>2324.8000000000002</v>
      </c>
      <c r="D20" s="7">
        <f t="shared" si="1"/>
        <v>3468</v>
      </c>
      <c r="E20" s="7">
        <f t="shared" si="1"/>
        <v>2000</v>
      </c>
      <c r="F20" s="7">
        <f t="shared" si="1"/>
        <v>2677.62</v>
      </c>
      <c r="G20" s="7">
        <f t="shared" si="1"/>
        <v>3028.64</v>
      </c>
      <c r="I20" s="7">
        <f>SUM(I12:I19)</f>
        <v>816.3</v>
      </c>
    </row>
    <row r="21" spans="1:10" x14ac:dyDescent="0.3">
      <c r="B21" s="2"/>
      <c r="C21" s="2"/>
      <c r="D21" s="2"/>
    </row>
    <row r="22" spans="1:10" x14ac:dyDescent="0.3">
      <c r="A22" t="s">
        <v>192</v>
      </c>
      <c r="B22" s="2">
        <f>B3+B5-B20</f>
        <v>2107</v>
      </c>
      <c r="C22" s="2">
        <f>C3+C5-C20</f>
        <v>4782.2</v>
      </c>
      <c r="D22" s="2">
        <f>D3+D5-D20</f>
        <v>6314.2000000000007</v>
      </c>
      <c r="E22" s="2">
        <f>E3+E10-E20</f>
        <v>5514.2000000000007</v>
      </c>
      <c r="F22" s="2">
        <f>F3+F10-F20</f>
        <v>5036.5800000000008</v>
      </c>
      <c r="G22" s="2">
        <f>G3+G10-G20</f>
        <v>4207.9400000000005</v>
      </c>
      <c r="I22" s="2">
        <f>I3+I10-I20</f>
        <v>3391.6400000000003</v>
      </c>
    </row>
    <row r="23" spans="1:10" x14ac:dyDescent="0.3">
      <c r="B23" s="2"/>
      <c r="C23" s="2"/>
      <c r="D23" s="2"/>
    </row>
    <row r="24" spans="1:10" x14ac:dyDescent="0.3">
      <c r="B24" s="2"/>
      <c r="C24" s="2"/>
      <c r="D24" s="2"/>
    </row>
    <row r="25" spans="1:10" x14ac:dyDescent="0.3">
      <c r="B25" s="2"/>
      <c r="C25" s="2"/>
      <c r="D25" s="2"/>
    </row>
    <row r="26" spans="1:10" x14ac:dyDescent="0.3">
      <c r="B26" s="2"/>
      <c r="C26" s="2"/>
      <c r="D26" s="2"/>
    </row>
    <row r="27" spans="1:10" x14ac:dyDescent="0.3">
      <c r="B27" s="2"/>
      <c r="C27" s="2"/>
      <c r="D27" s="2"/>
    </row>
    <row r="28" spans="1:10" x14ac:dyDescent="0.3">
      <c r="B28" s="2"/>
      <c r="C28" s="2"/>
      <c r="D28" s="2"/>
    </row>
    <row r="29" spans="1:10" x14ac:dyDescent="0.3">
      <c r="B29" s="2"/>
      <c r="C29" s="2"/>
      <c r="D29" s="2"/>
    </row>
    <row r="30" spans="1:10" x14ac:dyDescent="0.3">
      <c r="B30" s="2"/>
      <c r="C30" s="2"/>
      <c r="D30" s="2"/>
    </row>
    <row r="31" spans="1:10" x14ac:dyDescent="0.3">
      <c r="B31" s="2"/>
      <c r="C31" s="2"/>
      <c r="D31" s="2"/>
    </row>
    <row r="32" spans="1:10" x14ac:dyDescent="0.3">
      <c r="B32" s="2"/>
      <c r="C32" s="2"/>
      <c r="D32" s="2"/>
    </row>
    <row r="33" spans="2:4" x14ac:dyDescent="0.3">
      <c r="B33" s="2"/>
      <c r="C33" s="2"/>
      <c r="D33" s="2"/>
    </row>
    <row r="34" spans="2:4" x14ac:dyDescent="0.3">
      <c r="B34" s="2"/>
      <c r="C34" s="2"/>
      <c r="D34" s="2"/>
    </row>
    <row r="35" spans="2:4" x14ac:dyDescent="0.3">
      <c r="B35" s="2"/>
      <c r="C35" s="2"/>
      <c r="D35" s="2"/>
    </row>
    <row r="36" spans="2:4" x14ac:dyDescent="0.3">
      <c r="B36" s="2"/>
      <c r="C36" s="2"/>
      <c r="D36" s="2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E468-E861-4745-9830-0DAACA1FB827}">
  <dimension ref="A1:H52"/>
  <sheetViews>
    <sheetView workbookViewId="0">
      <selection activeCell="D1" sqref="D1"/>
    </sheetView>
  </sheetViews>
  <sheetFormatPr defaultRowHeight="14.4" x14ac:dyDescent="0.3"/>
  <cols>
    <col min="1" max="1" width="20.88671875" customWidth="1"/>
    <col min="6" max="6" width="3.6640625" customWidth="1"/>
  </cols>
  <sheetData>
    <row r="1" spans="1:8" x14ac:dyDescent="0.3">
      <c r="A1" t="s">
        <v>212</v>
      </c>
      <c r="B1" t="s">
        <v>215</v>
      </c>
    </row>
    <row r="3" spans="1:8" x14ac:dyDescent="0.3">
      <c r="A3" t="s">
        <v>213</v>
      </c>
      <c r="B3" t="s">
        <v>216</v>
      </c>
    </row>
    <row r="5" spans="1:8" x14ac:dyDescent="0.3">
      <c r="A5" t="s">
        <v>214</v>
      </c>
      <c r="B5" t="s">
        <v>217</v>
      </c>
    </row>
    <row r="7" spans="1:8" x14ac:dyDescent="0.3">
      <c r="A7" t="s">
        <v>218</v>
      </c>
      <c r="B7" t="s">
        <v>196</v>
      </c>
    </row>
    <row r="8" spans="1:8" x14ac:dyDescent="0.3">
      <c r="D8" s="157" t="s">
        <v>219</v>
      </c>
      <c r="E8" s="157"/>
      <c r="G8" s="157" t="s">
        <v>219</v>
      </c>
      <c r="H8" s="157"/>
    </row>
    <row r="9" spans="1:8" x14ac:dyDescent="0.3">
      <c r="A9" s="1" t="s">
        <v>12</v>
      </c>
      <c r="C9" s="25" t="s">
        <v>158</v>
      </c>
      <c r="D9" s="62" t="s">
        <v>220</v>
      </c>
      <c r="E9" s="62" t="s">
        <v>221</v>
      </c>
      <c r="G9" s="25" t="s">
        <v>158</v>
      </c>
      <c r="H9" s="62" t="s">
        <v>221</v>
      </c>
    </row>
    <row r="10" spans="1:8" x14ac:dyDescent="0.3">
      <c r="A10" t="s">
        <v>113</v>
      </c>
      <c r="B10" t="s">
        <v>43</v>
      </c>
      <c r="C10">
        <v>12000</v>
      </c>
      <c r="D10">
        <v>12000</v>
      </c>
      <c r="G10" s="116">
        <v>12250</v>
      </c>
    </row>
    <row r="11" spans="1:8" x14ac:dyDescent="0.3">
      <c r="A11" t="s">
        <v>114</v>
      </c>
      <c r="B11" t="s">
        <v>45</v>
      </c>
      <c r="C11">
        <v>750</v>
      </c>
      <c r="D11">
        <v>750</v>
      </c>
      <c r="G11" s="116">
        <v>750</v>
      </c>
    </row>
    <row r="12" spans="1:8" x14ac:dyDescent="0.3">
      <c r="A12" t="s">
        <v>115</v>
      </c>
      <c r="B12" t="s">
        <v>46</v>
      </c>
      <c r="C12">
        <v>1200</v>
      </c>
      <c r="D12">
        <v>1200</v>
      </c>
      <c r="G12" s="116">
        <v>500</v>
      </c>
    </row>
    <row r="13" spans="1:8" x14ac:dyDescent="0.3">
      <c r="A13" t="s">
        <v>116</v>
      </c>
      <c r="B13" t="s">
        <v>47</v>
      </c>
      <c r="C13">
        <v>50</v>
      </c>
      <c r="D13">
        <v>50</v>
      </c>
      <c r="G13" s="116"/>
    </row>
    <row r="14" spans="1:8" x14ac:dyDescent="0.3">
      <c r="A14" t="s">
        <v>117</v>
      </c>
      <c r="B14" t="s">
        <v>48</v>
      </c>
      <c r="C14">
        <v>50</v>
      </c>
      <c r="D14">
        <v>50</v>
      </c>
      <c r="G14" s="116">
        <v>50</v>
      </c>
    </row>
    <row r="15" spans="1:8" x14ac:dyDescent="0.3">
      <c r="A15" t="s">
        <v>61</v>
      </c>
      <c r="B15" t="s">
        <v>49</v>
      </c>
      <c r="C15">
        <v>1000</v>
      </c>
      <c r="D15">
        <v>1000</v>
      </c>
      <c r="G15" s="116">
        <v>500</v>
      </c>
    </row>
    <row r="16" spans="1:8" x14ac:dyDescent="0.3">
      <c r="A16" t="s">
        <v>5</v>
      </c>
      <c r="B16" t="s">
        <v>50</v>
      </c>
      <c r="C16">
        <v>1900</v>
      </c>
      <c r="D16">
        <v>1900</v>
      </c>
      <c r="G16" s="116">
        <v>2576</v>
      </c>
    </row>
    <row r="17" spans="1:8" x14ac:dyDescent="0.3">
      <c r="A17" t="s">
        <v>118</v>
      </c>
      <c r="B17" t="s">
        <v>51</v>
      </c>
      <c r="C17">
        <v>20</v>
      </c>
      <c r="D17">
        <v>20</v>
      </c>
      <c r="G17" s="116">
        <v>150</v>
      </c>
    </row>
    <row r="18" spans="1:8" x14ac:dyDescent="0.3">
      <c r="A18" t="s">
        <v>119</v>
      </c>
      <c r="B18" t="s">
        <v>52</v>
      </c>
      <c r="C18">
        <v>2050</v>
      </c>
      <c r="D18">
        <v>2050</v>
      </c>
      <c r="G18" s="116">
        <v>2050</v>
      </c>
    </row>
    <row r="19" spans="1:8" x14ac:dyDescent="0.3">
      <c r="A19" t="s">
        <v>120</v>
      </c>
      <c r="B19" t="s">
        <v>53</v>
      </c>
      <c r="C19">
        <v>50</v>
      </c>
      <c r="D19">
        <v>50</v>
      </c>
      <c r="G19" s="116">
        <v>50</v>
      </c>
    </row>
    <row r="20" spans="1:8" x14ac:dyDescent="0.3">
      <c r="A20" t="s">
        <v>121</v>
      </c>
      <c r="B20" t="s">
        <v>54</v>
      </c>
      <c r="C20">
        <v>1000</v>
      </c>
      <c r="D20">
        <v>1000</v>
      </c>
      <c r="G20" s="124">
        <v>22.5</v>
      </c>
    </row>
    <row r="21" spans="1:8" x14ac:dyDescent="0.3">
      <c r="A21" t="s">
        <v>67</v>
      </c>
      <c r="B21" t="s">
        <v>55</v>
      </c>
      <c r="C21">
        <v>100</v>
      </c>
      <c r="D21">
        <v>100</v>
      </c>
      <c r="G21" s="116">
        <v>100</v>
      </c>
    </row>
    <row r="22" spans="1:8" x14ac:dyDescent="0.3">
      <c r="A22" t="s">
        <v>17</v>
      </c>
      <c r="B22" t="s">
        <v>56</v>
      </c>
      <c r="C22">
        <v>0</v>
      </c>
      <c r="D22">
        <v>0</v>
      </c>
      <c r="G22" s="116"/>
    </row>
    <row r="23" spans="1:8" x14ac:dyDescent="0.3">
      <c r="A23" t="s">
        <v>68</v>
      </c>
      <c r="B23" t="s">
        <v>57</v>
      </c>
      <c r="C23">
        <v>0</v>
      </c>
      <c r="D23">
        <v>0</v>
      </c>
      <c r="G23" s="116">
        <v>2450</v>
      </c>
    </row>
    <row r="24" spans="1:8" x14ac:dyDescent="0.3">
      <c r="A24" t="s">
        <v>85</v>
      </c>
      <c r="B24" t="s">
        <v>80</v>
      </c>
      <c r="C24">
        <v>900</v>
      </c>
      <c r="D24">
        <v>900</v>
      </c>
      <c r="G24" s="116">
        <v>920</v>
      </c>
    </row>
    <row r="25" spans="1:8" x14ac:dyDescent="0.3">
      <c r="A25" t="s">
        <v>86</v>
      </c>
      <c r="B25" t="s">
        <v>81</v>
      </c>
      <c r="C25">
        <v>40</v>
      </c>
      <c r="D25">
        <v>40</v>
      </c>
      <c r="G25" s="116">
        <v>40</v>
      </c>
    </row>
    <row r="26" spans="1:8" x14ac:dyDescent="0.3">
      <c r="A26" t="s">
        <v>87</v>
      </c>
      <c r="B26" t="s">
        <v>82</v>
      </c>
      <c r="C26">
        <v>1100</v>
      </c>
      <c r="D26">
        <v>1100</v>
      </c>
      <c r="G26" s="116"/>
    </row>
    <row r="27" spans="1:8" x14ac:dyDescent="0.3">
      <c r="A27" t="s">
        <v>88</v>
      </c>
      <c r="B27" t="s">
        <v>83</v>
      </c>
      <c r="C27">
        <v>20</v>
      </c>
      <c r="D27">
        <v>20</v>
      </c>
      <c r="G27" s="116">
        <v>30</v>
      </c>
    </row>
    <row r="28" spans="1:8" x14ac:dyDescent="0.3">
      <c r="A28" t="s">
        <v>89</v>
      </c>
      <c r="B28" t="s">
        <v>84</v>
      </c>
      <c r="C28">
        <v>40</v>
      </c>
      <c r="D28">
        <v>40</v>
      </c>
      <c r="G28" s="116">
        <v>35</v>
      </c>
    </row>
    <row r="29" spans="1:8" x14ac:dyDescent="0.3">
      <c r="A29" t="s">
        <v>128</v>
      </c>
      <c r="B29" t="s">
        <v>90</v>
      </c>
      <c r="C29">
        <v>100</v>
      </c>
      <c r="D29">
        <v>100</v>
      </c>
      <c r="G29" s="116">
        <v>150</v>
      </c>
    </row>
    <row r="30" spans="1:8" x14ac:dyDescent="0.3">
      <c r="A30" t="s">
        <v>129</v>
      </c>
      <c r="B30" t="s">
        <v>91</v>
      </c>
      <c r="C30">
        <v>7500</v>
      </c>
      <c r="E30">
        <v>7500</v>
      </c>
      <c r="G30" s="116">
        <v>10000</v>
      </c>
      <c r="H30">
        <v>10000</v>
      </c>
    </row>
    <row r="31" spans="1:8" x14ac:dyDescent="0.3">
      <c r="A31" t="s">
        <v>130</v>
      </c>
      <c r="B31" t="s">
        <v>92</v>
      </c>
      <c r="C31">
        <v>5000</v>
      </c>
      <c r="D31">
        <v>5000</v>
      </c>
      <c r="G31" s="116"/>
    </row>
    <row r="32" spans="1:8" x14ac:dyDescent="0.3">
      <c r="A32" t="s">
        <v>152</v>
      </c>
      <c r="B32" t="s">
        <v>93</v>
      </c>
      <c r="C32">
        <v>2000</v>
      </c>
      <c r="D32">
        <v>2000</v>
      </c>
      <c r="G32" s="116"/>
    </row>
    <row r="33" spans="1:8" x14ac:dyDescent="0.3">
      <c r="A33" t="s">
        <v>102</v>
      </c>
      <c r="B33" t="s">
        <v>94</v>
      </c>
      <c r="C33">
        <v>1200</v>
      </c>
      <c r="D33">
        <v>1200</v>
      </c>
      <c r="G33" s="116"/>
    </row>
    <row r="34" spans="1:8" x14ac:dyDescent="0.3">
      <c r="A34" t="s">
        <v>131</v>
      </c>
      <c r="B34" t="s">
        <v>95</v>
      </c>
      <c r="C34">
        <v>2000</v>
      </c>
      <c r="E34">
        <v>2000</v>
      </c>
      <c r="G34" s="116">
        <v>3000</v>
      </c>
      <c r="H34">
        <v>3000</v>
      </c>
    </row>
    <row r="35" spans="1:8" x14ac:dyDescent="0.3">
      <c r="A35" t="s">
        <v>132</v>
      </c>
      <c r="B35" t="s">
        <v>96</v>
      </c>
      <c r="C35">
        <v>5000</v>
      </c>
      <c r="E35">
        <v>5000</v>
      </c>
      <c r="G35" s="116">
        <v>3000</v>
      </c>
      <c r="H35">
        <v>3000</v>
      </c>
    </row>
    <row r="36" spans="1:8" x14ac:dyDescent="0.3">
      <c r="A36" t="s">
        <v>133</v>
      </c>
      <c r="B36" t="s">
        <v>97</v>
      </c>
      <c r="C36">
        <v>0</v>
      </c>
      <c r="D36">
        <v>0</v>
      </c>
      <c r="G36" s="116">
        <v>500</v>
      </c>
    </row>
    <row r="37" spans="1:8" x14ac:dyDescent="0.3">
      <c r="A37" t="s">
        <v>134</v>
      </c>
      <c r="B37" t="s">
        <v>98</v>
      </c>
      <c r="C37">
        <v>5000</v>
      </c>
      <c r="E37">
        <v>5000</v>
      </c>
      <c r="G37" s="116">
        <v>5000</v>
      </c>
      <c r="H37">
        <v>5000</v>
      </c>
    </row>
    <row r="38" spans="1:8" x14ac:dyDescent="0.3">
      <c r="A38" t="s">
        <v>75</v>
      </c>
      <c r="B38" t="s">
        <v>69</v>
      </c>
      <c r="C38">
        <v>0</v>
      </c>
      <c r="D38">
        <v>0</v>
      </c>
      <c r="G38" s="116"/>
    </row>
    <row r="39" spans="1:8" x14ac:dyDescent="0.3">
      <c r="A39" t="s">
        <v>76</v>
      </c>
      <c r="B39" t="s">
        <v>70</v>
      </c>
      <c r="C39">
        <v>0</v>
      </c>
      <c r="D39">
        <v>0</v>
      </c>
      <c r="G39" s="116"/>
    </row>
    <row r="40" spans="1:8" x14ac:dyDescent="0.3">
      <c r="A40" t="s">
        <v>122</v>
      </c>
      <c r="B40" t="s">
        <v>71</v>
      </c>
      <c r="C40">
        <v>250</v>
      </c>
      <c r="D40">
        <v>250</v>
      </c>
      <c r="G40" s="116"/>
    </row>
    <row r="41" spans="1:8" x14ac:dyDescent="0.3">
      <c r="A41" t="s">
        <v>123</v>
      </c>
      <c r="B41" t="s">
        <v>72</v>
      </c>
      <c r="C41">
        <v>100</v>
      </c>
      <c r="D41">
        <v>100</v>
      </c>
      <c r="G41" s="116"/>
    </row>
    <row r="42" spans="1:8" x14ac:dyDescent="0.3">
      <c r="A42" t="s">
        <v>124</v>
      </c>
      <c r="B42" t="s">
        <v>73</v>
      </c>
      <c r="C42">
        <v>600</v>
      </c>
      <c r="E42">
        <v>600</v>
      </c>
      <c r="G42" s="116"/>
    </row>
    <row r="43" spans="1:8" x14ac:dyDescent="0.3">
      <c r="A43" t="s">
        <v>125</v>
      </c>
      <c r="B43" t="s">
        <v>74</v>
      </c>
      <c r="C43">
        <v>100</v>
      </c>
      <c r="D43">
        <v>100</v>
      </c>
      <c r="G43" s="116"/>
    </row>
    <row r="44" spans="1:8" x14ac:dyDescent="0.3">
      <c r="A44" t="s">
        <v>197</v>
      </c>
      <c r="B44" t="s">
        <v>108</v>
      </c>
      <c r="C44">
        <v>500</v>
      </c>
      <c r="D44">
        <v>500</v>
      </c>
      <c r="G44" s="116"/>
    </row>
    <row r="45" spans="1:8" x14ac:dyDescent="0.3">
      <c r="A45" t="s">
        <v>126</v>
      </c>
      <c r="B45" t="s">
        <v>110</v>
      </c>
      <c r="C45">
        <v>1200</v>
      </c>
      <c r="D45">
        <v>1200</v>
      </c>
      <c r="G45" s="116">
        <v>2200</v>
      </c>
    </row>
    <row r="46" spans="1:8" x14ac:dyDescent="0.3">
      <c r="A46" t="s">
        <v>23</v>
      </c>
      <c r="B46" t="s">
        <v>111</v>
      </c>
      <c r="C46">
        <v>0</v>
      </c>
      <c r="G46" s="116">
        <v>5000</v>
      </c>
    </row>
    <row r="47" spans="1:8" x14ac:dyDescent="0.3">
      <c r="A47" t="s">
        <v>35</v>
      </c>
    </row>
    <row r="48" spans="1:8" x14ac:dyDescent="0.3">
      <c r="A48" t="s">
        <v>112</v>
      </c>
    </row>
    <row r="49" spans="1:8" x14ac:dyDescent="0.3">
      <c r="A49" t="s">
        <v>27</v>
      </c>
    </row>
    <row r="50" spans="1:8" x14ac:dyDescent="0.3">
      <c r="A50" t="s">
        <v>127</v>
      </c>
      <c r="G50" s="116">
        <v>3500</v>
      </c>
    </row>
    <row r="51" spans="1:8" x14ac:dyDescent="0.3">
      <c r="A51" s="1" t="s">
        <v>13</v>
      </c>
      <c r="C51" s="6">
        <f>SUM(C10:C50)</f>
        <v>52820</v>
      </c>
      <c r="D51" s="6">
        <f t="shared" ref="D51:E51" si="0">SUM(D10:D50)</f>
        <v>32720</v>
      </c>
      <c r="E51" s="6">
        <f t="shared" si="0"/>
        <v>20100</v>
      </c>
      <c r="F51" s="6"/>
      <c r="G51" s="136">
        <f>SUM(G10:G50)</f>
        <v>54823.5</v>
      </c>
      <c r="H51" s="6">
        <f>SUM(H10:H50)</f>
        <v>21000</v>
      </c>
    </row>
    <row r="52" spans="1:8" x14ac:dyDescent="0.3">
      <c r="F52" s="36"/>
    </row>
  </sheetData>
  <mergeCells count="2">
    <mergeCell ref="D8:E8"/>
    <mergeCell ref="G8:H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BankRec</vt:lpstr>
      <vt:lpstr>Receipts</vt:lpstr>
      <vt:lpstr>Payments</vt:lpstr>
      <vt:lpstr>Inc&amp;Exp</vt:lpstr>
      <vt:lpstr>Payroll</vt:lpstr>
      <vt:lpstr>VAT</vt:lpstr>
      <vt:lpstr>Grants</vt:lpstr>
      <vt:lpstr>DT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</dc:creator>
  <cp:lastModifiedBy>Parish Clerk</cp:lastModifiedBy>
  <cp:lastPrinted>2023-05-08T13:39:29Z</cp:lastPrinted>
  <dcterms:created xsi:type="dcterms:W3CDTF">2010-10-19T15:22:12Z</dcterms:created>
  <dcterms:modified xsi:type="dcterms:W3CDTF">2023-10-30T11:45:34Z</dcterms:modified>
</cp:coreProperties>
</file>