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e75c26a3c4cf788/Documents/"/>
    </mc:Choice>
  </mc:AlternateContent>
  <xr:revisionPtr revIDLastSave="0" documentId="8_{1CA6F7BA-9758-407C-A4E4-811FC9D50B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Rec" sheetId="1" r:id="rId1"/>
    <sheet name="Receipts" sheetId="2" r:id="rId2"/>
    <sheet name="Payments" sheetId="3" r:id="rId3"/>
    <sheet name="Inc&amp;Exp" sheetId="4" r:id="rId4"/>
    <sheet name="Payroll" sheetId="5" r:id="rId5"/>
    <sheet name="VAT" sheetId="6" r:id="rId6"/>
    <sheet name="Grants" sheetId="7" r:id="rId7"/>
    <sheet name="DT" sheetId="9" r:id="rId8"/>
    <sheet name="Grass Cutting 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158" i="3" l="1"/>
  <c r="F12" i="4"/>
  <c r="AW155" i="3"/>
  <c r="AW156" i="3"/>
  <c r="AW157" i="3"/>
  <c r="AW159" i="3"/>
  <c r="AW160" i="3"/>
  <c r="AW161" i="3"/>
  <c r="R54" i="2"/>
  <c r="R55" i="2"/>
  <c r="R56" i="2"/>
  <c r="F40" i="1"/>
  <c r="E40" i="1"/>
  <c r="E39" i="1"/>
  <c r="E38" i="1"/>
  <c r="E37" i="1"/>
  <c r="K21" i="7"/>
  <c r="K15" i="7"/>
  <c r="O170" i="5"/>
  <c r="P170" i="5" s="1"/>
  <c r="O167" i="5"/>
  <c r="P167" i="5" s="1"/>
  <c r="O164" i="5"/>
  <c r="P164" i="5" s="1"/>
  <c r="O161" i="5"/>
  <c r="P161" i="5" s="1"/>
  <c r="K172" i="5"/>
  <c r="H172" i="5"/>
  <c r="G172" i="5"/>
  <c r="F172" i="5"/>
  <c r="E172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AW145" i="3"/>
  <c r="F7" i="6"/>
  <c r="AW149" i="3"/>
  <c r="AW154" i="3"/>
  <c r="AW153" i="3"/>
  <c r="AW152" i="3"/>
  <c r="AW151" i="3"/>
  <c r="AW150" i="3"/>
  <c r="AW148" i="3"/>
  <c r="AX127" i="3"/>
  <c r="C7" i="6" s="1"/>
  <c r="AX24" i="3"/>
  <c r="B7" i="6" s="1"/>
  <c r="AW32" i="3"/>
  <c r="K153" i="5"/>
  <c r="AW23" i="3"/>
  <c r="AW24" i="3"/>
  <c r="AW115" i="3"/>
  <c r="P23" i="4"/>
  <c r="P34" i="4"/>
  <c r="P41" i="4"/>
  <c r="P48" i="4"/>
  <c r="P52" i="4"/>
  <c r="F5" i="6"/>
  <c r="D14" i="6" s="1"/>
  <c r="AW96" i="3"/>
  <c r="AX93" i="3"/>
  <c r="C5" i="6" s="1"/>
  <c r="AX19" i="3"/>
  <c r="B5" i="6" s="1"/>
  <c r="P18" i="10"/>
  <c r="P172" i="5" l="1"/>
  <c r="O172" i="5"/>
  <c r="I172" i="5"/>
  <c r="P22" i="4"/>
  <c r="N62" i="4"/>
  <c r="N19" i="4"/>
  <c r="L34" i="4"/>
  <c r="L47" i="4"/>
  <c r="L48" i="4"/>
  <c r="L58" i="4"/>
  <c r="H62" i="4"/>
  <c r="H19" i="4"/>
  <c r="AX62" i="3"/>
  <c r="C3" i="6" s="1"/>
  <c r="AX13" i="3"/>
  <c r="B3" i="6" s="1"/>
  <c r="I15" i="7"/>
  <c r="N64" i="4" l="1"/>
  <c r="L62" i="4"/>
  <c r="D48" i="1"/>
  <c r="C9" i="6"/>
  <c r="R53" i="2"/>
  <c r="O148" i="5"/>
  <c r="O145" i="5"/>
  <c r="O142" i="5"/>
  <c r="O139" i="5"/>
  <c r="P153" i="5"/>
  <c r="H153" i="5"/>
  <c r="G153" i="5"/>
  <c r="F153" i="5"/>
  <c r="E153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N16" i="10"/>
  <c r="O16" i="10"/>
  <c r="M16" i="10"/>
  <c r="M18" i="10" s="1"/>
  <c r="P4" i="10"/>
  <c r="P5" i="10"/>
  <c r="P6" i="10"/>
  <c r="P7" i="10"/>
  <c r="P8" i="10"/>
  <c r="P9" i="10"/>
  <c r="P10" i="10"/>
  <c r="P11" i="10"/>
  <c r="P12" i="10"/>
  <c r="P13" i="10"/>
  <c r="P14" i="10"/>
  <c r="P15" i="10"/>
  <c r="R50" i="2"/>
  <c r="R51" i="2"/>
  <c r="R52" i="2"/>
  <c r="P16" i="10" l="1"/>
  <c r="O153" i="5"/>
  <c r="I153" i="5"/>
  <c r="F155" i="5"/>
  <c r="R49" i="2"/>
  <c r="K131" i="5"/>
  <c r="L10" i="9"/>
  <c r="L32" i="9"/>
  <c r="L27" i="9"/>
  <c r="L19" i="9"/>
  <c r="A19" i="4"/>
  <c r="I21" i="7"/>
  <c r="I10" i="7"/>
  <c r="U141" i="5" l="1"/>
  <c r="L37" i="9"/>
  <c r="J62" i="4"/>
  <c r="J19" i="4"/>
  <c r="J64" i="4" l="1"/>
  <c r="G8" i="10"/>
  <c r="G9" i="10"/>
  <c r="G10" i="10"/>
  <c r="G11" i="10"/>
  <c r="G12" i="10"/>
  <c r="G13" i="10"/>
  <c r="G14" i="10"/>
  <c r="G15" i="10"/>
  <c r="G7" i="10"/>
  <c r="D16" i="10"/>
  <c r="D18" i="10" s="1"/>
  <c r="E16" i="10"/>
  <c r="F16" i="10"/>
  <c r="D15" i="6"/>
  <c r="O127" i="5"/>
  <c r="O124" i="5"/>
  <c r="O121" i="5"/>
  <c r="O118" i="5"/>
  <c r="P131" i="5"/>
  <c r="H131" i="5"/>
  <c r="G131" i="5"/>
  <c r="F131" i="5"/>
  <c r="E131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59" i="2"/>
  <c r="R60" i="2"/>
  <c r="R61" i="2"/>
  <c r="G16" i="10" l="1"/>
  <c r="F133" i="5"/>
  <c r="I131" i="5"/>
  <c r="K133" i="5" s="1"/>
  <c r="O131" i="5"/>
  <c r="R37" i="2"/>
  <c r="B9" i="6"/>
  <c r="H10" i="7"/>
  <c r="H21" i="7"/>
  <c r="P110" i="5"/>
  <c r="K110" i="5"/>
  <c r="H110" i="5"/>
  <c r="G110" i="5"/>
  <c r="F110" i="5"/>
  <c r="E110" i="5"/>
  <c r="AW31" i="3"/>
  <c r="H51" i="9"/>
  <c r="G51" i="9"/>
  <c r="O108" i="5"/>
  <c r="O105" i="5"/>
  <c r="G21" i="7"/>
  <c r="G10" i="7"/>
  <c r="AV7" i="3"/>
  <c r="O101" i="5"/>
  <c r="O98" i="5"/>
  <c r="I108" i="5"/>
  <c r="I107" i="5"/>
  <c r="I106" i="5"/>
  <c r="I105" i="5"/>
  <c r="I103" i="5"/>
  <c r="I102" i="5"/>
  <c r="I101" i="5"/>
  <c r="I100" i="5"/>
  <c r="I99" i="5"/>
  <c r="I98" i="5"/>
  <c r="I96" i="5"/>
  <c r="I95" i="5"/>
  <c r="O110" i="5" l="1"/>
  <c r="P112" i="5" s="1"/>
  <c r="P133" i="5"/>
  <c r="I110" i="5"/>
  <c r="AX7" i="3"/>
  <c r="F112" i="5"/>
  <c r="K112" i="5"/>
  <c r="D31" i="1"/>
  <c r="B31" i="1"/>
  <c r="AW29" i="3"/>
  <c r="AW30" i="3"/>
  <c r="C10" i="7"/>
  <c r="D10" i="7"/>
  <c r="F10" i="7"/>
  <c r="B10" i="7"/>
  <c r="AW28" i="3"/>
  <c r="AW27" i="3"/>
  <c r="AW26" i="3"/>
  <c r="AW25" i="3"/>
  <c r="AW137" i="3"/>
  <c r="AW22" i="3"/>
  <c r="AW19" i="3"/>
  <c r="AW20" i="3"/>
  <c r="AW21" i="3"/>
  <c r="AW18" i="3"/>
  <c r="AW17" i="3"/>
  <c r="AW16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94" i="3"/>
  <c r="AW95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8" i="3"/>
  <c r="AW139" i="3"/>
  <c r="AW140" i="3"/>
  <c r="AW141" i="3"/>
  <c r="AW142" i="3"/>
  <c r="AW143" i="3"/>
  <c r="AW144" i="3"/>
  <c r="AW146" i="3"/>
  <c r="AW147" i="3"/>
  <c r="AW15" i="3"/>
  <c r="P89" i="5"/>
  <c r="H89" i="5"/>
  <c r="G89" i="5"/>
  <c r="F89" i="5"/>
  <c r="E89" i="5"/>
  <c r="O88" i="5"/>
  <c r="I88" i="5"/>
  <c r="I87" i="5"/>
  <c r="I86" i="5"/>
  <c r="O85" i="5"/>
  <c r="I85" i="5"/>
  <c r="I84" i="5"/>
  <c r="K89" i="5"/>
  <c r="I83" i="5"/>
  <c r="O82" i="5"/>
  <c r="I82" i="5"/>
  <c r="I81" i="5"/>
  <c r="I80" i="5"/>
  <c r="O79" i="5"/>
  <c r="I79" i="5"/>
  <c r="I78" i="5"/>
  <c r="I77" i="5"/>
  <c r="F91" i="5" l="1"/>
  <c r="D5" i="6"/>
  <c r="H5" i="6" s="1"/>
  <c r="D3" i="6"/>
  <c r="D9" i="6"/>
  <c r="D7" i="6"/>
  <c r="I89" i="5"/>
  <c r="K91" i="5" s="1"/>
  <c r="O89" i="5"/>
  <c r="P91" i="5" s="1"/>
  <c r="AW77" i="3"/>
  <c r="AW76" i="3"/>
  <c r="C21" i="7" l="1"/>
  <c r="E21" i="7"/>
  <c r="F21" i="7"/>
  <c r="B21" i="7"/>
  <c r="U69" i="5"/>
  <c r="U67" i="5" l="1"/>
  <c r="O70" i="5"/>
  <c r="O67" i="5"/>
  <c r="K65" i="5" l="1"/>
  <c r="D12" i="7" l="1"/>
  <c r="D21" i="7" s="1"/>
  <c r="P71" i="5" l="1"/>
  <c r="O64" i="5" l="1"/>
  <c r="D51" i="9" l="1"/>
  <c r="E51" i="9"/>
  <c r="C51" i="9"/>
  <c r="O6" i="2" l="1"/>
  <c r="F18" i="4" s="1"/>
  <c r="O61" i="5"/>
  <c r="O71" i="5" s="1"/>
  <c r="K71" i="5"/>
  <c r="F71" i="5"/>
  <c r="G71" i="5"/>
  <c r="H71" i="5"/>
  <c r="E71" i="5"/>
  <c r="U61" i="5" s="1"/>
  <c r="I60" i="5"/>
  <c r="I61" i="5"/>
  <c r="I62" i="5"/>
  <c r="I63" i="5"/>
  <c r="I64" i="5"/>
  <c r="I65" i="5"/>
  <c r="I66" i="5"/>
  <c r="I67" i="5"/>
  <c r="I68" i="5"/>
  <c r="I69" i="5"/>
  <c r="I70" i="5"/>
  <c r="I59" i="5"/>
  <c r="U63" i="5" l="1"/>
  <c r="P73" i="5"/>
  <c r="I71" i="5"/>
  <c r="AX6" i="3"/>
  <c r="E10" i="7"/>
  <c r="K73" i="5" l="1"/>
  <c r="U62" i="5"/>
  <c r="U64" i="5" s="1"/>
  <c r="AW14" i="3"/>
  <c r="R34" i="2"/>
  <c r="R21" i="2"/>
  <c r="R18" i="2"/>
  <c r="G6" i="2" l="1"/>
  <c r="F14" i="4" s="1"/>
  <c r="R13" i="2" l="1"/>
  <c r="R30" i="2"/>
  <c r="B23" i="7" l="1"/>
  <c r="C3" i="7" s="1"/>
  <c r="C23" i="7" l="1"/>
  <c r="D3" i="7" s="1"/>
  <c r="D23" i="7" l="1"/>
  <c r="E3" i="7" s="1"/>
  <c r="E23" i="7" s="1"/>
  <c r="O44" i="5"/>
  <c r="O43" i="5"/>
  <c r="O45" i="5"/>
  <c r="O46" i="5"/>
  <c r="O47" i="5"/>
  <c r="O48" i="5"/>
  <c r="O49" i="5"/>
  <c r="O50" i="5"/>
  <c r="O51" i="5"/>
  <c r="O52" i="5"/>
  <c r="O53" i="5"/>
  <c r="O54" i="5"/>
  <c r="O42" i="5"/>
  <c r="M44" i="5"/>
  <c r="E6" i="2"/>
  <c r="R9" i="2"/>
  <c r="R26" i="2"/>
  <c r="P46" i="5" l="1"/>
  <c r="F3" i="7"/>
  <c r="F23" i="7" s="1"/>
  <c r="P48" i="5"/>
  <c r="P54" i="5"/>
  <c r="P51" i="5"/>
  <c r="R58" i="2"/>
  <c r="G3" i="7" l="1"/>
  <c r="G23" i="7" s="1"/>
  <c r="H3" i="7" s="1"/>
  <c r="H23" i="7" s="1"/>
  <c r="H55" i="5"/>
  <c r="G55" i="5"/>
  <c r="F55" i="5"/>
  <c r="E55" i="5"/>
  <c r="I54" i="5"/>
  <c r="M54" i="5" s="1"/>
  <c r="I53" i="5"/>
  <c r="M53" i="5" s="1"/>
  <c r="I52" i="5"/>
  <c r="I51" i="5"/>
  <c r="M51" i="5" s="1"/>
  <c r="I50" i="5"/>
  <c r="M50" i="5" s="1"/>
  <c r="K55" i="5"/>
  <c r="I49" i="5"/>
  <c r="I48" i="5"/>
  <c r="M48" i="5" s="1"/>
  <c r="I47" i="5"/>
  <c r="M47" i="5" s="1"/>
  <c r="I46" i="5"/>
  <c r="M46" i="5" s="1"/>
  <c r="I45" i="5"/>
  <c r="M45" i="5" s="1"/>
  <c r="I43" i="5"/>
  <c r="M43" i="5" s="1"/>
  <c r="I42" i="5"/>
  <c r="M42" i="5" s="1"/>
  <c r="I3" i="7" l="1"/>
  <c r="I23" i="7" s="1"/>
  <c r="T46" i="5"/>
  <c r="M52" i="5"/>
  <c r="M49" i="5"/>
  <c r="I55" i="5"/>
  <c r="P55" i="5"/>
  <c r="T31" i="5"/>
  <c r="K34" i="5" s="1"/>
  <c r="T26" i="5"/>
  <c r="K31" i="5" s="1"/>
  <c r="E43" i="1" l="1"/>
  <c r="K3" i="7"/>
  <c r="K10" i="7" s="1"/>
  <c r="K23" i="7" s="1"/>
  <c r="O55" i="5"/>
  <c r="M55" i="5"/>
  <c r="T50" i="5" s="1"/>
  <c r="Q55" i="5" l="1"/>
  <c r="T51" i="5" s="1"/>
  <c r="T52" i="5" s="1"/>
  <c r="AW64" i="3"/>
  <c r="AW61" i="3"/>
  <c r="AW62" i="3"/>
  <c r="AW63" i="3"/>
  <c r="AW65" i="3"/>
  <c r="AW66" i="3"/>
  <c r="AW67" i="3"/>
  <c r="AW68" i="3"/>
  <c r="AW69" i="3"/>
  <c r="AW70" i="3"/>
  <c r="AW71" i="3"/>
  <c r="AW72" i="3"/>
  <c r="AW73" i="3"/>
  <c r="AW74" i="3"/>
  <c r="AW60" i="3" l="1"/>
  <c r="AW59" i="3"/>
  <c r="AW58" i="3"/>
  <c r="AW57" i="3"/>
  <c r="AW56" i="3"/>
  <c r="AW55" i="3"/>
  <c r="AW54" i="3"/>
  <c r="AW53" i="3"/>
  <c r="AW52" i="3"/>
  <c r="AW51" i="3"/>
  <c r="AW50" i="3"/>
  <c r="AW49" i="3"/>
  <c r="AW48" i="3"/>
  <c r="AW47" i="3"/>
  <c r="AW46" i="3"/>
  <c r="AW45" i="3"/>
  <c r="AW44" i="3"/>
  <c r="AW43" i="3"/>
  <c r="C11" i="6" l="1"/>
  <c r="O36" i="5"/>
  <c r="O33" i="5"/>
  <c r="O30" i="5"/>
  <c r="O27" i="5"/>
  <c r="P30" i="5" l="1"/>
  <c r="P37" i="5" l="1"/>
  <c r="K37" i="5"/>
  <c r="H37" i="5"/>
  <c r="G37" i="5"/>
  <c r="F37" i="5"/>
  <c r="E37" i="5"/>
  <c r="I36" i="5"/>
  <c r="M36" i="5" s="1"/>
  <c r="I35" i="5"/>
  <c r="M35" i="5" s="1"/>
  <c r="I34" i="5"/>
  <c r="M34" i="5" s="1"/>
  <c r="I33" i="5"/>
  <c r="M33" i="5" s="1"/>
  <c r="I32" i="5"/>
  <c r="M32" i="5" s="1"/>
  <c r="I31" i="5"/>
  <c r="M31" i="5" s="1"/>
  <c r="I30" i="5"/>
  <c r="M30" i="5" s="1"/>
  <c r="I29" i="5"/>
  <c r="M29" i="5" s="1"/>
  <c r="I28" i="5"/>
  <c r="M28" i="5" s="1"/>
  <c r="I27" i="5"/>
  <c r="M27" i="5" s="1"/>
  <c r="I26" i="5"/>
  <c r="M26" i="5" s="1"/>
  <c r="I25" i="5"/>
  <c r="O37" i="5" l="1"/>
  <c r="Q37" i="5" s="1"/>
  <c r="G38" i="5"/>
  <c r="I37" i="5"/>
  <c r="M25" i="5"/>
  <c r="M37" i="5" s="1"/>
  <c r="AW33" i="3" l="1"/>
  <c r="AW34" i="3"/>
  <c r="AW35" i="3"/>
  <c r="AW36" i="3"/>
  <c r="AW37" i="3"/>
  <c r="AW38" i="3"/>
  <c r="AW39" i="3"/>
  <c r="AW40" i="3"/>
  <c r="AW41" i="3"/>
  <c r="AW42" i="3"/>
  <c r="R38" i="2"/>
  <c r="R39" i="2"/>
  <c r="R40" i="2"/>
  <c r="R41" i="2"/>
  <c r="R42" i="2"/>
  <c r="R43" i="2"/>
  <c r="R44" i="2"/>
  <c r="R45" i="2"/>
  <c r="R46" i="2"/>
  <c r="R47" i="2"/>
  <c r="R48" i="2"/>
  <c r="R57" i="2"/>
  <c r="R11" i="2"/>
  <c r="AW12" i="3"/>
  <c r="AR7" i="3" l="1"/>
  <c r="AS7" i="3"/>
  <c r="R28" i="2" l="1"/>
  <c r="R29" i="2"/>
  <c r="I15" i="5" l="1"/>
  <c r="O10" i="5" l="1"/>
  <c r="O7" i="5"/>
  <c r="O4" i="5"/>
  <c r="E16" i="5"/>
  <c r="O16" i="5" l="1"/>
  <c r="P16" i="5"/>
  <c r="K16" i="5"/>
  <c r="M15" i="5"/>
  <c r="G16" i="5"/>
  <c r="H16" i="5"/>
  <c r="F16" i="5"/>
  <c r="I14" i="5"/>
  <c r="M14" i="5" s="1"/>
  <c r="I12" i="5"/>
  <c r="M12" i="5" s="1"/>
  <c r="I3" i="5"/>
  <c r="M3" i="5" s="1"/>
  <c r="I4" i="5"/>
  <c r="M4" i="5" s="1"/>
  <c r="I5" i="5"/>
  <c r="M5" i="5" s="1"/>
  <c r="I6" i="5"/>
  <c r="M6" i="5" s="1"/>
  <c r="I7" i="5"/>
  <c r="M7" i="5" s="1"/>
  <c r="I8" i="5"/>
  <c r="M8" i="5" s="1"/>
  <c r="I9" i="5"/>
  <c r="I10" i="5"/>
  <c r="M10" i="5" s="1"/>
  <c r="I11" i="5"/>
  <c r="M11" i="5" s="1"/>
  <c r="I13" i="5"/>
  <c r="M13" i="5" s="1"/>
  <c r="I2" i="5"/>
  <c r="M2" i="5" s="1"/>
  <c r="B11" i="6" l="1"/>
  <c r="P17" i="5"/>
  <c r="G17" i="5"/>
  <c r="O17" i="5" s="1"/>
  <c r="I16" i="5"/>
  <c r="K17" i="5" s="1"/>
  <c r="M9" i="5"/>
  <c r="M16" i="5" s="1"/>
  <c r="AW8" i="3"/>
  <c r="AW9" i="3"/>
  <c r="AW10" i="3"/>
  <c r="AW11" i="3"/>
  <c r="AW13" i="3"/>
  <c r="AW75" i="3"/>
  <c r="H7" i="3"/>
  <c r="F23" i="4" s="1"/>
  <c r="I7" i="3"/>
  <c r="F24" i="4" s="1"/>
  <c r="J7" i="3"/>
  <c r="K7" i="3"/>
  <c r="L7" i="3"/>
  <c r="F27" i="4" s="1"/>
  <c r="M7" i="3"/>
  <c r="F28" i="4" s="1"/>
  <c r="N7" i="3"/>
  <c r="F29" i="4" s="1"/>
  <c r="O7" i="3"/>
  <c r="F30" i="4" s="1"/>
  <c r="P7" i="3"/>
  <c r="Q7" i="3"/>
  <c r="F32" i="4" s="1"/>
  <c r="R7" i="3"/>
  <c r="F33" i="4" s="1"/>
  <c r="S7" i="3"/>
  <c r="F34" i="4" s="1"/>
  <c r="T7" i="3"/>
  <c r="U7" i="3"/>
  <c r="F36" i="4" s="1"/>
  <c r="V7" i="3"/>
  <c r="F37" i="4" s="1"/>
  <c r="W7" i="3"/>
  <c r="X7" i="3"/>
  <c r="F39" i="4" s="1"/>
  <c r="Y7" i="3"/>
  <c r="F40" i="4" s="1"/>
  <c r="Z7" i="3"/>
  <c r="F41" i="4" s="1"/>
  <c r="AA7" i="3"/>
  <c r="AB7" i="3"/>
  <c r="AC7" i="3"/>
  <c r="F44" i="4" s="1"/>
  <c r="AD7" i="3"/>
  <c r="AE7" i="3"/>
  <c r="F46" i="4" s="1"/>
  <c r="AF7" i="3"/>
  <c r="F47" i="4" s="1"/>
  <c r="AG7" i="3"/>
  <c r="F48" i="4" s="1"/>
  <c r="AH7" i="3"/>
  <c r="AI7" i="3"/>
  <c r="AJ7" i="3"/>
  <c r="P21" i="10" s="1"/>
  <c r="AK7" i="3"/>
  <c r="F52" i="4" s="1"/>
  <c r="AL7" i="3"/>
  <c r="F53" i="4" s="1"/>
  <c r="AM7" i="3"/>
  <c r="AN7" i="3"/>
  <c r="AO7" i="3"/>
  <c r="AP7" i="3"/>
  <c r="F57" i="4" s="1"/>
  <c r="AQ7" i="3"/>
  <c r="AT7" i="3"/>
  <c r="AU7" i="3"/>
  <c r="G7" i="3"/>
  <c r="U139" i="5" s="1"/>
  <c r="U143" i="5" s="1"/>
  <c r="R7" i="2"/>
  <c r="R10" i="2"/>
  <c r="R12" i="2"/>
  <c r="R14" i="2"/>
  <c r="R15" i="2"/>
  <c r="R16" i="2"/>
  <c r="R17" i="2"/>
  <c r="R19" i="2"/>
  <c r="R20" i="2"/>
  <c r="R22" i="2"/>
  <c r="R23" i="2"/>
  <c r="R24" i="2"/>
  <c r="R25" i="2"/>
  <c r="R27" i="2"/>
  <c r="R31" i="2"/>
  <c r="R32" i="2"/>
  <c r="R33" i="2"/>
  <c r="R35" i="2"/>
  <c r="R36" i="2"/>
  <c r="P6" i="2"/>
  <c r="M6" i="2"/>
  <c r="K6" i="2"/>
  <c r="L6" i="2"/>
  <c r="F22" i="4" l="1"/>
  <c r="F42" i="4"/>
  <c r="G18" i="10"/>
  <c r="G21" i="10" s="1"/>
  <c r="U66" i="5"/>
  <c r="U70" i="5" s="1"/>
  <c r="U72" i="5" s="1"/>
  <c r="F49" i="4"/>
  <c r="D11" i="6"/>
  <c r="T47" i="5"/>
  <c r="T48" i="5" s="1"/>
  <c r="T54" i="5" s="1"/>
  <c r="AW7" i="3"/>
  <c r="F58" i="4"/>
  <c r="AW6" i="3"/>
  <c r="F61" i="4"/>
  <c r="M17" i="5"/>
  <c r="F44" i="1" l="1"/>
  <c r="D18" i="6"/>
  <c r="F11" i="6"/>
  <c r="D19" i="6" s="1"/>
  <c r="R8" i="2"/>
  <c r="D21" i="6" l="1"/>
  <c r="D24" i="1"/>
  <c r="N6" i="2" l="1"/>
  <c r="F17" i="4" s="1"/>
  <c r="A62" i="4"/>
  <c r="F7" i="3"/>
  <c r="Q6" i="2"/>
  <c r="J6" i="2"/>
  <c r="F10" i="4" s="1"/>
  <c r="I6" i="2"/>
  <c r="F16" i="4" s="1"/>
  <c r="H6" i="2"/>
  <c r="F15" i="4" s="1"/>
  <c r="F19" i="4" l="1"/>
  <c r="D13" i="6"/>
  <c r="D16" i="6" s="1"/>
  <c r="AW5" i="3"/>
  <c r="F66" i="4"/>
  <c r="G11" i="1"/>
  <c r="G7" i="1"/>
  <c r="G31" i="1"/>
  <c r="F46" i="1" s="1"/>
  <c r="A64" i="4"/>
  <c r="U1" i="2" l="1"/>
  <c r="U2" i="2" s="1"/>
  <c r="G9" i="1"/>
  <c r="G13" i="1" s="1"/>
  <c r="F62" i="4"/>
  <c r="AY1" i="3" l="1"/>
  <c r="AY2" i="3" s="1"/>
  <c r="BB1" i="3"/>
  <c r="BB2" i="3" s="1"/>
  <c r="F48" i="1"/>
  <c r="I31" i="1"/>
  <c r="R6" i="2"/>
  <c r="F64" i="4" l="1"/>
  <c r="F67" i="4" s="1"/>
</calcChain>
</file>

<file path=xl/sharedStrings.xml><?xml version="1.0" encoding="utf-8"?>
<sst xmlns="http://schemas.openxmlformats.org/spreadsheetml/2006/main" count="1469" uniqueCount="428">
  <si>
    <t xml:space="preserve">Add receipts </t>
  </si>
  <si>
    <t>Date</t>
  </si>
  <si>
    <t>Description</t>
  </si>
  <si>
    <t>Reference</t>
  </si>
  <si>
    <t>Amount</t>
  </si>
  <si>
    <t>Insurance</t>
  </si>
  <si>
    <t>Less payments</t>
  </si>
  <si>
    <t>Balance at bank and in hand:</t>
  </si>
  <si>
    <t>Unpresented items:</t>
  </si>
  <si>
    <t>Ref</t>
  </si>
  <si>
    <t>Income</t>
  </si>
  <si>
    <t>Total Income</t>
  </si>
  <si>
    <t>Expenditure</t>
  </si>
  <si>
    <t>Total Expenditure</t>
  </si>
  <si>
    <t>Surplus/(Deficit)</t>
  </si>
  <si>
    <t>Inc&amp;Exp</t>
  </si>
  <si>
    <t>S/b Zero</t>
  </si>
  <si>
    <t>HMRC</t>
  </si>
  <si>
    <t>Strensall with Towthorpe Parish Council</t>
  </si>
  <si>
    <t>Strensall with Towthorpe P C</t>
  </si>
  <si>
    <t>Treasurers</t>
  </si>
  <si>
    <t>Contingency</t>
  </si>
  <si>
    <t>Premium</t>
  </si>
  <si>
    <t>Cemetery</t>
  </si>
  <si>
    <t>Premium Bonds</t>
  </si>
  <si>
    <t>Contingency Bonds</t>
  </si>
  <si>
    <t>Interest</t>
  </si>
  <si>
    <t>Transfers</t>
  </si>
  <si>
    <t>Account</t>
  </si>
  <si>
    <t>Current</t>
  </si>
  <si>
    <t>VAT</t>
  </si>
  <si>
    <t>Precept</t>
  </si>
  <si>
    <t>VAT Refunds</t>
  </si>
  <si>
    <t>S106</t>
  </si>
  <si>
    <t>Section 106</t>
  </si>
  <si>
    <t>DT</t>
  </si>
  <si>
    <t>Double Taxation</t>
  </si>
  <si>
    <t xml:space="preserve">Ward </t>
  </si>
  <si>
    <t>Ward Funding</t>
  </si>
  <si>
    <t>Misc</t>
  </si>
  <si>
    <t>Miscellaneous</t>
  </si>
  <si>
    <t>Code 100</t>
  </si>
  <si>
    <t>Salary</t>
  </si>
  <si>
    <t>Code 101</t>
  </si>
  <si>
    <t>Code 102</t>
  </si>
  <si>
    <t>Code 103</t>
  </si>
  <si>
    <t>Code 104</t>
  </si>
  <si>
    <t>Code 105</t>
  </si>
  <si>
    <t>Code 106</t>
  </si>
  <si>
    <t>Code 107</t>
  </si>
  <si>
    <t>Code 108</t>
  </si>
  <si>
    <t>Code 109</t>
  </si>
  <si>
    <t>Code 110</t>
  </si>
  <si>
    <t>Code 111</t>
  </si>
  <si>
    <t>Code 113</t>
  </si>
  <si>
    <t>Code 114</t>
  </si>
  <si>
    <t>Office Exp</t>
  </si>
  <si>
    <t>Clerks Exp</t>
  </si>
  <si>
    <t>Cllr Exp</t>
  </si>
  <si>
    <t>Audit</t>
  </si>
  <si>
    <t>Insur</t>
  </si>
  <si>
    <t>Bank</t>
  </si>
  <si>
    <t>VH Hire</t>
  </si>
  <si>
    <t>Brit Legion</t>
  </si>
  <si>
    <t>Training</t>
  </si>
  <si>
    <t>Leases</t>
  </si>
  <si>
    <t>NP</t>
  </si>
  <si>
    <t>Code 401</t>
  </si>
  <si>
    <t>Code 402</t>
  </si>
  <si>
    <t>Code 403</t>
  </si>
  <si>
    <t>Code 404</t>
  </si>
  <si>
    <t>Code 405</t>
  </si>
  <si>
    <t>Code 406</t>
  </si>
  <si>
    <t>Litter Bins</t>
  </si>
  <si>
    <t>Dog Bins</t>
  </si>
  <si>
    <t>Noticeboards</t>
  </si>
  <si>
    <t>Seats/Benches</t>
  </si>
  <si>
    <t>Salt/Bins</t>
  </si>
  <si>
    <t>Code 201</t>
  </si>
  <si>
    <t>Code 202</t>
  </si>
  <si>
    <t>Code 203</t>
  </si>
  <si>
    <t>Code 204</t>
  </si>
  <si>
    <t>Code 205</t>
  </si>
  <si>
    <t>YLCA</t>
  </si>
  <si>
    <t>CPRE</t>
  </si>
  <si>
    <t>Outreach</t>
  </si>
  <si>
    <t>River Foss</t>
  </si>
  <si>
    <t>ICO</t>
  </si>
  <si>
    <t>Code 301</t>
  </si>
  <si>
    <t>Code 302</t>
  </si>
  <si>
    <t>Code 303</t>
  </si>
  <si>
    <t>Code 304</t>
  </si>
  <si>
    <t>Code 305</t>
  </si>
  <si>
    <t>Code 306</t>
  </si>
  <si>
    <t>Code 307</t>
  </si>
  <si>
    <t>Code 308</t>
  </si>
  <si>
    <t>Code 309</t>
  </si>
  <si>
    <t>Defib</t>
  </si>
  <si>
    <t>Grass</t>
  </si>
  <si>
    <t>XmasTrees</t>
  </si>
  <si>
    <t>Carnival</t>
  </si>
  <si>
    <t>OpenSpace</t>
  </si>
  <si>
    <t>Play</t>
  </si>
  <si>
    <t>WarMemorial</t>
  </si>
  <si>
    <t>Trees</t>
  </si>
  <si>
    <t>Grants/Donations</t>
  </si>
  <si>
    <t>Code 408</t>
  </si>
  <si>
    <t>Churchyard</t>
  </si>
  <si>
    <t>Code 409</t>
  </si>
  <si>
    <t>Code 410</t>
  </si>
  <si>
    <t>S137</t>
  </si>
  <si>
    <t>Clerks Salary</t>
  </si>
  <si>
    <t>Telephone/Broadband</t>
  </si>
  <si>
    <t>Office expenses</t>
  </si>
  <si>
    <t>Clerks expenses</t>
  </si>
  <si>
    <t>Councillors expenses</t>
  </si>
  <si>
    <t>Bank fees</t>
  </si>
  <si>
    <t>Village Hall hire</t>
  </si>
  <si>
    <t>Royal British Legion</t>
  </si>
  <si>
    <t>Training fees</t>
  </si>
  <si>
    <t>Notice Boards</t>
  </si>
  <si>
    <t>Seats/benches</t>
  </si>
  <si>
    <t>Salt bins/salt</t>
  </si>
  <si>
    <t>Bus shelter</t>
  </si>
  <si>
    <t>Grants</t>
  </si>
  <si>
    <t>VAT To Reclaim</t>
  </si>
  <si>
    <t>Defibrillator</t>
  </si>
  <si>
    <t>Grass Cutting</t>
  </si>
  <si>
    <t>Christmas Trees</t>
  </si>
  <si>
    <t>Open Spaces</t>
  </si>
  <si>
    <t>Play Equipment</t>
  </si>
  <si>
    <t>War Memorial</t>
  </si>
  <si>
    <t>Tree Work</t>
  </si>
  <si>
    <t>Month</t>
  </si>
  <si>
    <t>Employee</t>
  </si>
  <si>
    <t>Gross</t>
  </si>
  <si>
    <t>PAYE</t>
  </si>
  <si>
    <t>Net</t>
  </si>
  <si>
    <t>Year</t>
  </si>
  <si>
    <t>2017/18</t>
  </si>
  <si>
    <t>Nunn S</t>
  </si>
  <si>
    <t>Hill F</t>
  </si>
  <si>
    <t xml:space="preserve">Clerk </t>
  </si>
  <si>
    <t>Paid</t>
  </si>
  <si>
    <t>201321</t>
  </si>
  <si>
    <t>201340</t>
  </si>
  <si>
    <t>Eers NIC</t>
  </si>
  <si>
    <t>Ees NIC</t>
  </si>
  <si>
    <t>Due</t>
  </si>
  <si>
    <t>BusShelters</t>
  </si>
  <si>
    <t>Floral Displays</t>
  </si>
  <si>
    <t xml:space="preserve">Cheque </t>
  </si>
  <si>
    <t>A/c No</t>
  </si>
  <si>
    <t>VAT RTN</t>
  </si>
  <si>
    <t>Payee</t>
  </si>
  <si>
    <t>2018/19</t>
  </si>
  <si>
    <t>Budget</t>
  </si>
  <si>
    <t>Kidz Klub</t>
  </si>
  <si>
    <t>Tree Works</t>
  </si>
  <si>
    <t>03839958</t>
  </si>
  <si>
    <t>Vat Return</t>
  </si>
  <si>
    <t>Telephone</t>
  </si>
  <si>
    <t>Actual</t>
  </si>
  <si>
    <t>Made Up of:</t>
  </si>
  <si>
    <t>Ear-Marked Funds:</t>
  </si>
  <si>
    <t>Ring-fenced Funds:</t>
  </si>
  <si>
    <t>General Reserve:</t>
  </si>
  <si>
    <t>Good Practice = Precept x up to 2 =</t>
  </si>
  <si>
    <t>Play Area Maintenance</t>
  </si>
  <si>
    <t>See Notes</t>
  </si>
  <si>
    <t>Refunded</t>
  </si>
  <si>
    <t>Total</t>
  </si>
  <si>
    <t>HMRC Paid Post YE</t>
  </si>
  <si>
    <t>Parish Clerk Paid Post YE</t>
  </si>
  <si>
    <t>Gross Pay</t>
  </si>
  <si>
    <t>Cash Book</t>
  </si>
  <si>
    <t>Paid 05Jun19</t>
  </si>
  <si>
    <t>Clerk To Pay</t>
  </si>
  <si>
    <t>HMRC To Pay</t>
  </si>
  <si>
    <t>Diff</t>
  </si>
  <si>
    <t>YE2018</t>
  </si>
  <si>
    <t>YE2019</t>
  </si>
  <si>
    <t>YE2020</t>
  </si>
  <si>
    <t>Library</t>
  </si>
  <si>
    <t>B/F</t>
  </si>
  <si>
    <t>C/F</t>
  </si>
  <si>
    <t>To Pay</t>
  </si>
  <si>
    <t>2019/20</t>
  </si>
  <si>
    <t>Previous Year</t>
  </si>
  <si>
    <t>?!</t>
  </si>
  <si>
    <t>Community Speedwatch</t>
  </si>
  <si>
    <t>Speedwatch</t>
  </si>
  <si>
    <t>Total Repayments VAT</t>
  </si>
  <si>
    <t>Paid Apr20</t>
  </si>
  <si>
    <t>YE2021</t>
  </si>
  <si>
    <t>Budget - Carnival</t>
  </si>
  <si>
    <t>Budget - Other</t>
  </si>
  <si>
    <t>Budget - Outreach</t>
  </si>
  <si>
    <t>2020/21</t>
  </si>
  <si>
    <t>.</t>
  </si>
  <si>
    <t>Cost</t>
  </si>
  <si>
    <t>Repaid</t>
  </si>
  <si>
    <t>Question 1 - Describe</t>
  </si>
  <si>
    <t>Question 2 - Net Cost</t>
  </si>
  <si>
    <t>Question 3 - Equivalent</t>
  </si>
  <si>
    <t>Detail what cost is</t>
  </si>
  <si>
    <t>See budget</t>
  </si>
  <si>
    <t>CYC strategy</t>
  </si>
  <si>
    <t>Question 4 - CYC Policy</t>
  </si>
  <si>
    <t>DT Claim</t>
  </si>
  <si>
    <t>No</t>
  </si>
  <si>
    <t>Yes</t>
  </si>
  <si>
    <t>25&amp;30 /09/2020</t>
  </si>
  <si>
    <t>19&amp;26/10/2020</t>
  </si>
  <si>
    <t>This Year</t>
  </si>
  <si>
    <t>Last Year</t>
  </si>
  <si>
    <t>Tennis Club</t>
  </si>
  <si>
    <t>YE2022</t>
  </si>
  <si>
    <t>SCYSA</t>
  </si>
  <si>
    <t>Allotments</t>
  </si>
  <si>
    <t xml:space="preserve">Allotment Rents </t>
  </si>
  <si>
    <t>2021/22</t>
  </si>
  <si>
    <t xml:space="preserve"> </t>
  </si>
  <si>
    <t>-</t>
  </si>
  <si>
    <t>Grant - Strensall Community Events Committee</t>
  </si>
  <si>
    <t>2022/23</t>
  </si>
  <si>
    <t>Paid 09/05/22</t>
  </si>
  <si>
    <t xml:space="preserve">To Reclaim </t>
  </si>
  <si>
    <t>YE2023</t>
  </si>
  <si>
    <t>2023-2024</t>
  </si>
  <si>
    <t>YE2024</t>
  </si>
  <si>
    <t>2023/24</t>
  </si>
  <si>
    <t>Estimate</t>
  </si>
  <si>
    <t>Plus VAT</t>
  </si>
  <si>
    <t>Invoice</t>
  </si>
  <si>
    <t>Basic</t>
  </si>
  <si>
    <t>Collecting</t>
  </si>
  <si>
    <t>Southfields</t>
  </si>
  <si>
    <t>Kirklands</t>
  </si>
  <si>
    <t>2024-2025</t>
  </si>
  <si>
    <t xml:space="preserve">Computer/Projection </t>
  </si>
  <si>
    <t>YE2025</t>
  </si>
  <si>
    <t>Christmas Together</t>
  </si>
  <si>
    <t>To Invoice</t>
  </si>
  <si>
    <t>Total Paid</t>
  </si>
  <si>
    <t>Insurance -57</t>
  </si>
  <si>
    <t>Play Areas</t>
  </si>
  <si>
    <t>Open Spaces - 36</t>
  </si>
  <si>
    <t xml:space="preserve">To Pay </t>
  </si>
  <si>
    <t>2024/25</t>
  </si>
  <si>
    <t>Balance b/f 01 April 2024</t>
  </si>
  <si>
    <t>Balance c/f 31 March 2025</t>
  </si>
  <si>
    <t>RECEIPTS 2024-2025</t>
  </si>
  <si>
    <t>See Minutes 14Nov23</t>
  </si>
  <si>
    <t>HSBC</t>
  </si>
  <si>
    <t>Gross Interest</t>
  </si>
  <si>
    <t>Barrett</t>
  </si>
  <si>
    <t>Trousdale</t>
  </si>
  <si>
    <t>Ives</t>
  </si>
  <si>
    <t>City of York Council</t>
  </si>
  <si>
    <t>C1</t>
  </si>
  <si>
    <t>Total Charges</t>
  </si>
  <si>
    <t>Treasurer</t>
  </si>
  <si>
    <t>Parish Clerk</t>
  </si>
  <si>
    <t>Payroll</t>
  </si>
  <si>
    <t>Community Heartbeat</t>
  </si>
  <si>
    <t>Village Hall</t>
  </si>
  <si>
    <t>Office/Meeting Venue Hire</t>
  </si>
  <si>
    <t>Refund of overpayment from last year</t>
  </si>
  <si>
    <t>Jackdaw</t>
  </si>
  <si>
    <t>Annual Rent - Durlston Drive</t>
  </si>
  <si>
    <t>O2</t>
  </si>
  <si>
    <t>Mobile Phone</t>
  </si>
  <si>
    <t>Prins Accountancy Services</t>
  </si>
  <si>
    <t>Internal Audit</t>
  </si>
  <si>
    <t>Income and Expenditure Account Year Ending 31 March 2025</t>
  </si>
  <si>
    <t>Trimble</t>
  </si>
  <si>
    <t>Kilbride</t>
  </si>
  <si>
    <t>Plant</t>
  </si>
  <si>
    <t>Smith</t>
  </si>
  <si>
    <t>Refund of charges</t>
  </si>
  <si>
    <t>BT</t>
  </si>
  <si>
    <t>Broadband/Landline</t>
  </si>
  <si>
    <t>Lewis Tree Surgery</t>
  </si>
  <si>
    <t>York Landscapes</t>
  </si>
  <si>
    <t>Compost</t>
  </si>
  <si>
    <t>C2</t>
  </si>
  <si>
    <t>Morrisons</t>
  </si>
  <si>
    <t>Dixon</t>
  </si>
  <si>
    <t>C3</t>
  </si>
  <si>
    <t>Business Stream</t>
  </si>
  <si>
    <t>Water Rates</t>
  </si>
  <si>
    <t>AR Decorating</t>
  </si>
  <si>
    <t>Painting Phone Box</t>
  </si>
  <si>
    <t>Jackdaw Tree Services</t>
  </si>
  <si>
    <t>P&amp;J Hanson</t>
  </si>
  <si>
    <t>Planter Plants</t>
  </si>
  <si>
    <t>Cipher Medical</t>
  </si>
  <si>
    <t>Carnival First Aid</t>
  </si>
  <si>
    <t>Community TM Ltd</t>
  </si>
  <si>
    <t>Carnival Traffic Management</t>
  </si>
  <si>
    <t>Apr24-Jun24</t>
  </si>
  <si>
    <t>Jul24-Sep24</t>
  </si>
  <si>
    <t>Oct24-Dec24</t>
  </si>
  <si>
    <t>Jan25-Mar25</t>
  </si>
  <si>
    <t>Greenbarnes</t>
  </si>
  <si>
    <t>Noticeboard (West End)</t>
  </si>
  <si>
    <t>C4</t>
  </si>
  <si>
    <t>Quarterly Waste  Charge</t>
  </si>
  <si>
    <t>C5</t>
  </si>
  <si>
    <t>C6</t>
  </si>
  <si>
    <t>Hogg</t>
  </si>
  <si>
    <t>Allotment Rent</t>
  </si>
  <si>
    <t>Footpath Works</t>
  </si>
  <si>
    <t>Subscription</t>
  </si>
  <si>
    <t>Ashfield Leisure</t>
  </si>
  <si>
    <t>Post RoSPA Works</t>
  </si>
  <si>
    <t>Appletree</t>
  </si>
  <si>
    <t>Website</t>
  </si>
  <si>
    <t>Mike Duck Fencing</t>
  </si>
  <si>
    <t>Noticeboard Installation</t>
  </si>
  <si>
    <t>Playsafety</t>
  </si>
  <si>
    <t>RoSPA Inspection</t>
  </si>
  <si>
    <t>Grant</t>
  </si>
  <si>
    <t>Printer Ink</t>
  </si>
  <si>
    <t>J Atkinson &amp; Son</t>
  </si>
  <si>
    <t>Allotment Footpath</t>
  </si>
  <si>
    <t>Full Year</t>
  </si>
  <si>
    <t>Forcast</t>
  </si>
  <si>
    <t>Difference</t>
  </si>
  <si>
    <t xml:space="preserve">Draft </t>
  </si>
  <si>
    <t>2025-2026</t>
  </si>
  <si>
    <t>Unspend Funds from 2024-2025 to be ring-fenced</t>
  </si>
  <si>
    <t>Increase</t>
  </si>
  <si>
    <t>Hollingsworth</t>
  </si>
  <si>
    <t>Cartridge People</t>
  </si>
  <si>
    <t>Annual Waste Transfer</t>
  </si>
  <si>
    <t>C7</t>
  </si>
  <si>
    <t>Harrison</t>
  </si>
  <si>
    <t>Parishioner Donation</t>
  </si>
  <si>
    <t>Apple Design Overpayment</t>
  </si>
  <si>
    <t>Gallagher</t>
  </si>
  <si>
    <t>Play Area Repairs</t>
  </si>
  <si>
    <t>Dobbies</t>
  </si>
  <si>
    <t>Daffodil Bulbs</t>
  </si>
  <si>
    <t>Strensall Village Hall</t>
  </si>
  <si>
    <t>Meeting Venue/Office Rent</t>
  </si>
  <si>
    <t>PC Revamp</t>
  </si>
  <si>
    <t>Mobile Upgrade</t>
  </si>
  <si>
    <t>Membership</t>
  </si>
  <si>
    <t>Traffic Management Remembrance Day</t>
  </si>
  <si>
    <t>Expenses</t>
  </si>
  <si>
    <t>Laptop</t>
  </si>
  <si>
    <t>Burnett</t>
  </si>
  <si>
    <t>Back Pay</t>
  </si>
  <si>
    <t>PKF Littlejohn LLP</t>
  </si>
  <si>
    <t>External Audit</t>
  </si>
  <si>
    <t>Annual Waste  Collections</t>
  </si>
  <si>
    <t>Scottish Water</t>
  </si>
  <si>
    <t>Zhurauskaya</t>
  </si>
  <si>
    <t>Foy</t>
  </si>
  <si>
    <t>Chambers</t>
  </si>
  <si>
    <t>Drinkeld</t>
  </si>
  <si>
    <t>Redpath</t>
  </si>
  <si>
    <t>Hanaford</t>
  </si>
  <si>
    <t>Vickers</t>
  </si>
  <si>
    <t>Widgery</t>
  </si>
  <si>
    <t>Green</t>
  </si>
  <si>
    <t>Sturdy</t>
  </si>
  <si>
    <t>Webster</t>
  </si>
  <si>
    <t>Cox</t>
  </si>
  <si>
    <t>Coop</t>
  </si>
  <si>
    <t>Lancaster</t>
  </si>
  <si>
    <t>Loy</t>
  </si>
  <si>
    <t>Cuddy</t>
  </si>
  <si>
    <t>Adams</t>
  </si>
  <si>
    <t>Rhodes</t>
  </si>
  <si>
    <t>Hollis</t>
  </si>
  <si>
    <t>C8</t>
  </si>
  <si>
    <t>C9</t>
  </si>
  <si>
    <t>C10</t>
  </si>
  <si>
    <t>David Austen Roses</t>
  </si>
  <si>
    <t>Community Garden Roses</t>
  </si>
  <si>
    <t>York Christmas Trees</t>
  </si>
  <si>
    <t>Community Garden Tree</t>
  </si>
  <si>
    <t>Lords Moor Lane Ditch</t>
  </si>
  <si>
    <t>Playdale</t>
  </si>
  <si>
    <t>Website Hosting</t>
  </si>
  <si>
    <t>SCET</t>
  </si>
  <si>
    <t>Grant Award</t>
  </si>
  <si>
    <t>Interim Audit</t>
  </si>
  <si>
    <t>Resistance Penetration Testing</t>
  </si>
  <si>
    <t>Park Lane Playgrounds</t>
  </si>
  <si>
    <t>Orchard Nurseries</t>
  </si>
  <si>
    <t>Cherry Tree Supply/Plant</t>
  </si>
  <si>
    <t>River Foss Society</t>
  </si>
  <si>
    <t>Land Registry</t>
  </si>
  <si>
    <t>Search Fees</t>
  </si>
  <si>
    <t>Payments</t>
  </si>
  <si>
    <t>PAYMENTS 2024-2025</t>
  </si>
  <si>
    <t>Elker Bookkeeping Services</t>
  </si>
  <si>
    <t>Bookkeeping</t>
  </si>
  <si>
    <t>Barker</t>
  </si>
  <si>
    <t>Computer</t>
  </si>
  <si>
    <t>C11</t>
  </si>
  <si>
    <t>Wing</t>
  </si>
  <si>
    <t>Coaker</t>
  </si>
  <si>
    <t>HMRC VAT</t>
  </si>
  <si>
    <t>Landline / Broadband</t>
  </si>
  <si>
    <t>Brian Farrer</t>
  </si>
  <si>
    <t>Pressure Washer</t>
  </si>
  <si>
    <t>Lease</t>
  </si>
  <si>
    <t>?</t>
  </si>
  <si>
    <t>Ditch Clearance</t>
  </si>
  <si>
    <t>Cleared trees from phone line</t>
  </si>
  <si>
    <t>YE2026</t>
  </si>
  <si>
    <t>Computer/Projection</t>
  </si>
  <si>
    <t>Unspent 2024/25 budget</t>
  </si>
  <si>
    <t>Bank Reconciliation as at 31 March 2025</t>
  </si>
  <si>
    <t>Collett</t>
  </si>
  <si>
    <t>C12</t>
  </si>
  <si>
    <t>Land Leases</t>
  </si>
  <si>
    <t>Snob Signs</t>
  </si>
  <si>
    <t>Tree Plaque</t>
  </si>
  <si>
    <t xml:space="preserve">City of York Council </t>
  </si>
  <si>
    <t>St Marys Church</t>
  </si>
  <si>
    <t>Strensall Community Events</t>
  </si>
  <si>
    <t>Carnival Leaflet Advert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</si>
</sst>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14" fontId="0" fillId="0" borderId="0" xfId="0" applyNumberFormat="1"/>
    <xf numFmtId="2" fontId="2" fillId="0" borderId="0" xfId="0" applyNumberFormat="1" applyFont="1"/>
    <xf numFmtId="0" fontId="0" fillId="0" borderId="5" xfId="0" applyBorder="1"/>
    <xf numFmtId="2" fontId="0" fillId="0" borderId="5" xfId="0" applyNumberFormat="1" applyBorder="1"/>
    <xf numFmtId="2" fontId="0" fillId="0" borderId="1" xfId="0" applyNumberFormat="1" applyBorder="1"/>
    <xf numFmtId="0" fontId="4" fillId="0" borderId="0" xfId="0" applyFont="1"/>
    <xf numFmtId="2" fontId="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3" fillId="0" borderId="1" xfId="0" applyNumberFormat="1" applyFont="1" applyBorder="1"/>
    <xf numFmtId="2" fontId="5" fillId="0" borderId="0" xfId="0" applyNumberFormat="1" applyFont="1"/>
    <xf numFmtId="14" fontId="2" fillId="0" borderId="0" xfId="0" applyNumberFormat="1" applyFont="1"/>
    <xf numFmtId="2" fontId="2" fillId="0" borderId="2" xfId="0" applyNumberFormat="1" applyFont="1" applyBorder="1"/>
    <xf numFmtId="0" fontId="6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/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14" fontId="0" fillId="0" borderId="0" xfId="0" quotePrefix="1" applyNumberFormat="1" applyAlignment="1">
      <alignment horizontal="right"/>
    </xf>
    <xf numFmtId="2" fontId="11" fillId="0" borderId="0" xfId="0" applyNumberFormat="1" applyFont="1"/>
    <xf numFmtId="2" fontId="10" fillId="0" borderId="5" xfId="0" applyNumberFormat="1" applyFont="1" applyBorder="1"/>
    <xf numFmtId="0" fontId="0" fillId="0" borderId="0" xfId="0" quotePrefix="1" applyAlignment="1">
      <alignment horizontal="right"/>
    </xf>
    <xf numFmtId="0" fontId="11" fillId="0" borderId="0" xfId="0" applyFont="1"/>
    <xf numFmtId="17" fontId="0" fillId="0" borderId="0" xfId="0" applyNumberFormat="1"/>
    <xf numFmtId="0" fontId="10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12" fillId="0" borderId="0" xfId="0" applyNumberFormat="1" applyFont="1"/>
    <xf numFmtId="1" fontId="11" fillId="0" borderId="0" xfId="0" applyNumberFormat="1" applyFont="1"/>
    <xf numFmtId="2" fontId="13" fillId="0" borderId="0" xfId="0" applyNumberFormat="1" applyFont="1"/>
    <xf numFmtId="0" fontId="0" fillId="2" borderId="0" xfId="0" applyFill="1"/>
    <xf numFmtId="2" fontId="2" fillId="0" borderId="0" xfId="0" applyNumberFormat="1" applyFont="1" applyAlignment="1">
      <alignment horizontal="right"/>
    </xf>
    <xf numFmtId="2" fontId="2" fillId="4" borderId="0" xfId="0" applyNumberFormat="1" applyFont="1" applyFill="1"/>
    <xf numFmtId="14" fontId="0" fillId="4" borderId="0" xfId="0" applyNumberFormat="1" applyFill="1"/>
    <xf numFmtId="0" fontId="0" fillId="4" borderId="0" xfId="0" applyFill="1"/>
    <xf numFmtId="0" fontId="0" fillId="4" borderId="5" xfId="0" applyFill="1" applyBorder="1"/>
    <xf numFmtId="14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5" borderId="5" xfId="0" applyFill="1" applyBorder="1"/>
    <xf numFmtId="2" fontId="2" fillId="5" borderId="0" xfId="0" applyNumberFormat="1" applyFont="1" applyFill="1"/>
    <xf numFmtId="2" fontId="10" fillId="2" borderId="5" xfId="0" applyNumberFormat="1" applyFont="1" applyFill="1" applyBorder="1"/>
    <xf numFmtId="2" fontId="0" fillId="3" borderId="0" xfId="0" applyNumberFormat="1" applyFill="1"/>
    <xf numFmtId="0" fontId="0" fillId="3" borderId="0" xfId="0" applyFill="1"/>
    <xf numFmtId="0" fontId="7" fillId="0" borderId="0" xfId="0" applyFont="1"/>
    <xf numFmtId="0" fontId="0" fillId="0" borderId="0" xfId="0" applyAlignment="1">
      <alignment horizontal="center"/>
    </xf>
    <xf numFmtId="2" fontId="0" fillId="7" borderId="0" xfId="0" applyNumberFormat="1" applyFill="1"/>
    <xf numFmtId="2" fontId="2" fillId="7" borderId="0" xfId="0" applyNumberFormat="1" applyFont="1" applyFill="1"/>
    <xf numFmtId="0" fontId="0" fillId="7" borderId="0" xfId="0" applyFill="1"/>
    <xf numFmtId="2" fontId="0" fillId="8" borderId="0" xfId="0" applyNumberFormat="1" applyFill="1"/>
    <xf numFmtId="2" fontId="0" fillId="8" borderId="5" xfId="0" applyNumberFormat="1" applyFill="1" applyBorder="1"/>
    <xf numFmtId="2" fontId="0" fillId="9" borderId="5" xfId="0" applyNumberFormat="1" applyFill="1" applyBorder="1"/>
    <xf numFmtId="2" fontId="2" fillId="9" borderId="0" xfId="0" applyNumberFormat="1" applyFont="1" applyFill="1"/>
    <xf numFmtId="2" fontId="0" fillId="9" borderId="0" xfId="0" applyNumberFormat="1" applyFill="1"/>
    <xf numFmtId="2" fontId="0" fillId="10" borderId="0" xfId="0" applyNumberFormat="1" applyFill="1"/>
    <xf numFmtId="2" fontId="0" fillId="10" borderId="5" xfId="0" applyNumberFormat="1" applyFill="1" applyBorder="1"/>
    <xf numFmtId="0" fontId="0" fillId="10" borderId="5" xfId="0" applyFill="1" applyBorder="1"/>
    <xf numFmtId="2" fontId="0" fillId="7" borderId="5" xfId="0" applyNumberFormat="1" applyFill="1" applyBorder="1"/>
    <xf numFmtId="2" fontId="10" fillId="7" borderId="5" xfId="0" applyNumberFormat="1" applyFont="1" applyFill="1" applyBorder="1"/>
    <xf numFmtId="2" fontId="2" fillId="0" borderId="1" xfId="0" applyNumberFormat="1" applyFont="1" applyBorder="1"/>
    <xf numFmtId="2" fontId="2" fillId="0" borderId="5" xfId="0" applyNumberFormat="1" applyFont="1" applyBorder="1"/>
    <xf numFmtId="2" fontId="2" fillId="0" borderId="3" xfId="0" applyNumberFormat="1" applyFont="1" applyBorder="1"/>
    <xf numFmtId="14" fontId="4" fillId="0" borderId="0" xfId="0" applyNumberFormat="1" applyFont="1"/>
    <xf numFmtId="0" fontId="14" fillId="0" borderId="0" xfId="0" applyFont="1"/>
    <xf numFmtId="0" fontId="0" fillId="0" borderId="0" xfId="0" applyAlignment="1">
      <alignment horizontal="right"/>
    </xf>
    <xf numFmtId="0" fontId="0" fillId="0" borderId="3" xfId="0" applyBorder="1"/>
    <xf numFmtId="17" fontId="0" fillId="0" borderId="3" xfId="0" applyNumberFormat="1" applyBorder="1"/>
    <xf numFmtId="0" fontId="10" fillId="0" borderId="3" xfId="0" applyFont="1" applyBorder="1"/>
    <xf numFmtId="2" fontId="0" fillId="0" borderId="3" xfId="0" applyNumberFormat="1" applyBorder="1"/>
    <xf numFmtId="0" fontId="2" fillId="0" borderId="3" xfId="0" applyFont="1" applyBorder="1"/>
    <xf numFmtId="14" fontId="0" fillId="0" borderId="3" xfId="0" applyNumberFormat="1" applyBorder="1"/>
    <xf numFmtId="2" fontId="3" fillId="0" borderId="5" xfId="0" applyNumberFormat="1" applyFont="1" applyBorder="1"/>
    <xf numFmtId="14" fontId="2" fillId="0" borderId="3" xfId="0" applyNumberFormat="1" applyFont="1" applyBorder="1"/>
    <xf numFmtId="14" fontId="10" fillId="0" borderId="3" xfId="0" applyNumberFormat="1" applyFont="1" applyBorder="1"/>
    <xf numFmtId="2" fontId="0" fillId="11" borderId="1" xfId="0" applyNumberFormat="1" applyFill="1" applyBorder="1"/>
    <xf numFmtId="2" fontId="0" fillId="11" borderId="0" xfId="0" applyNumberFormat="1" applyFill="1"/>
    <xf numFmtId="2" fontId="15" fillId="0" borderId="3" xfId="0" applyNumberFormat="1" applyFont="1" applyBorder="1"/>
    <xf numFmtId="0" fontId="15" fillId="0" borderId="3" xfId="0" applyFont="1" applyBorder="1"/>
    <xf numFmtId="2" fontId="15" fillId="0" borderId="0" xfId="0" applyNumberFormat="1" applyFont="1"/>
    <xf numFmtId="2" fontId="16" fillId="0" borderId="0" xfId="0" applyNumberFormat="1" applyFont="1"/>
    <xf numFmtId="0" fontId="16" fillId="0" borderId="0" xfId="0" applyFont="1"/>
    <xf numFmtId="14" fontId="15" fillId="0" borderId="3" xfId="0" applyNumberFormat="1" applyFont="1" applyBorder="1"/>
    <xf numFmtId="0" fontId="0" fillId="12" borderId="0" xfId="0" applyFill="1"/>
    <xf numFmtId="2" fontId="0" fillId="12" borderId="0" xfId="0" applyNumberFormat="1" applyFill="1"/>
    <xf numFmtId="2" fontId="4" fillId="0" borderId="0" xfId="0" applyNumberFormat="1" applyFont="1" applyAlignment="1">
      <alignment horizontal="right"/>
    </xf>
    <xf numFmtId="0" fontId="17" fillId="0" borderId="0" xfId="0" applyFont="1"/>
    <xf numFmtId="2" fontId="8" fillId="0" borderId="0" xfId="0" applyNumberFormat="1" applyFont="1"/>
    <xf numFmtId="0" fontId="15" fillId="0" borderId="0" xfId="0" applyFont="1"/>
    <xf numFmtId="0" fontId="8" fillId="0" borderId="0" xfId="0" applyFont="1" applyAlignment="1">
      <alignment horizontal="right"/>
    </xf>
    <xf numFmtId="0" fontId="8" fillId="0" borderId="3" xfId="0" applyFont="1" applyBorder="1"/>
    <xf numFmtId="14" fontId="8" fillId="0" borderId="0" xfId="0" applyNumberFormat="1" applyFont="1"/>
    <xf numFmtId="0" fontId="8" fillId="0" borderId="6" xfId="0" applyFont="1" applyBorder="1"/>
    <xf numFmtId="2" fontId="8" fillId="0" borderId="6" xfId="0" applyNumberFormat="1" applyFont="1" applyBorder="1"/>
    <xf numFmtId="0" fontId="8" fillId="0" borderId="0" xfId="0" applyFont="1" applyAlignment="1">
      <alignment horizontal="center"/>
    </xf>
    <xf numFmtId="14" fontId="11" fillId="0" borderId="0" xfId="0" applyNumberFormat="1" applyFont="1"/>
    <xf numFmtId="0" fontId="11" fillId="0" borderId="6" xfId="0" applyFont="1" applyBorder="1"/>
    <xf numFmtId="0" fontId="0" fillId="13" borderId="0" xfId="0" applyFill="1"/>
    <xf numFmtId="0" fontId="2" fillId="13" borderId="0" xfId="0" applyFont="1" applyFill="1"/>
    <xf numFmtId="2" fontId="2" fillId="13" borderId="5" xfId="0" applyNumberFormat="1" applyFont="1" applyFill="1" applyBorder="1"/>
    <xf numFmtId="2" fontId="2" fillId="13" borderId="0" xfId="0" applyNumberFormat="1" applyFont="1" applyFill="1"/>
    <xf numFmtId="2" fontId="0" fillId="14" borderId="5" xfId="0" applyNumberFormat="1" applyFill="1" applyBorder="1"/>
    <xf numFmtId="1" fontId="17" fillId="0" borderId="0" xfId="0" applyNumberFormat="1" applyFont="1"/>
    <xf numFmtId="0" fontId="2" fillId="0" borderId="5" xfId="0" applyFont="1" applyBorder="1"/>
    <xf numFmtId="1" fontId="2" fillId="0" borderId="5" xfId="0" applyNumberFormat="1" applyFont="1" applyBorder="1"/>
    <xf numFmtId="2" fontId="5" fillId="0" borderId="6" xfId="0" applyNumberFormat="1" applyFont="1" applyBorder="1"/>
    <xf numFmtId="0" fontId="2" fillId="0" borderId="6" xfId="0" applyFont="1" applyBorder="1"/>
    <xf numFmtId="2" fontId="2" fillId="0" borderId="6" xfId="0" applyNumberFormat="1" applyFont="1" applyBorder="1"/>
    <xf numFmtId="17" fontId="0" fillId="0" borderId="17" xfId="0" applyNumberFormat="1" applyBorder="1"/>
    <xf numFmtId="0" fontId="0" fillId="0" borderId="2" xfId="0" applyBorder="1" applyAlignment="1">
      <alignment horizontal="right"/>
    </xf>
    <xf numFmtId="0" fontId="2" fillId="13" borderId="2" xfId="0" applyFont="1" applyFill="1" applyBorder="1"/>
    <xf numFmtId="0" fontId="0" fillId="0" borderId="2" xfId="0" applyBorder="1"/>
    <xf numFmtId="0" fontId="0" fillId="0" borderId="18" xfId="0" applyBorder="1"/>
    <xf numFmtId="17" fontId="0" fillId="0" borderId="19" xfId="0" applyNumberFormat="1" applyBorder="1"/>
    <xf numFmtId="0" fontId="0" fillId="0" borderId="3" xfId="0" applyBorder="1" applyAlignment="1">
      <alignment horizontal="right"/>
    </xf>
    <xf numFmtId="0" fontId="2" fillId="13" borderId="3" xfId="0" applyFont="1" applyFill="1" applyBorder="1"/>
    <xf numFmtId="0" fontId="0" fillId="0" borderId="20" xfId="0" applyBorder="1"/>
    <xf numFmtId="17" fontId="8" fillId="0" borderId="0" xfId="0" applyNumberFormat="1" applyFont="1"/>
    <xf numFmtId="17" fontId="2" fillId="0" borderId="0" xfId="0" applyNumberFormat="1" applyFont="1"/>
    <xf numFmtId="17" fontId="2" fillId="0" borderId="3" xfId="0" applyNumberFormat="1" applyFont="1" applyBorder="1"/>
    <xf numFmtId="14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4" fillId="0" borderId="6" xfId="0" applyFont="1" applyBorder="1"/>
    <xf numFmtId="14" fontId="2" fillId="0" borderId="6" xfId="0" applyNumberFormat="1" applyFont="1" applyBorder="1"/>
    <xf numFmtId="0" fontId="2" fillId="0" borderId="6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2" fillId="0" borderId="0" xfId="0" quotePrefix="1" applyFont="1" applyAlignment="1">
      <alignment horizontal="right"/>
    </xf>
    <xf numFmtId="2" fontId="2" fillId="0" borderId="4" xfId="0" applyNumberFormat="1" applyFont="1" applyBorder="1"/>
    <xf numFmtId="0" fontId="2" fillId="6" borderId="7" xfId="0" applyFont="1" applyFill="1" applyBorder="1"/>
    <xf numFmtId="0" fontId="2" fillId="6" borderId="8" xfId="0" applyFont="1" applyFill="1" applyBorder="1"/>
    <xf numFmtId="0" fontId="3" fillId="6" borderId="8" xfId="0" applyFont="1" applyFill="1" applyBorder="1"/>
    <xf numFmtId="0" fontId="2" fillId="6" borderId="9" xfId="0" applyFont="1" applyFill="1" applyBorder="1"/>
    <xf numFmtId="0" fontId="2" fillId="6" borderId="10" xfId="0" applyFont="1" applyFill="1" applyBorder="1"/>
    <xf numFmtId="0" fontId="2" fillId="6" borderId="0" xfId="0" applyFont="1" applyFill="1"/>
    <xf numFmtId="0" fontId="2" fillId="6" borderId="11" xfId="0" applyFont="1" applyFill="1" applyBorder="1"/>
    <xf numFmtId="2" fontId="2" fillId="6" borderId="11" xfId="0" applyNumberFormat="1" applyFont="1" applyFill="1" applyBorder="1"/>
    <xf numFmtId="1" fontId="2" fillId="6" borderId="0" xfId="0" applyNumberFormat="1" applyFont="1" applyFill="1"/>
    <xf numFmtId="2" fontId="2" fillId="6" borderId="0" xfId="0" applyNumberFormat="1" applyFont="1" applyFill="1"/>
    <xf numFmtId="0" fontId="4" fillId="6" borderId="10" xfId="0" applyFont="1" applyFill="1" applyBorder="1"/>
    <xf numFmtId="2" fontId="2" fillId="6" borderId="12" xfId="0" applyNumberFormat="1" applyFont="1" applyFill="1" applyBorder="1"/>
    <xf numFmtId="0" fontId="2" fillId="6" borderId="13" xfId="0" applyFont="1" applyFill="1" applyBorder="1"/>
    <xf numFmtId="0" fontId="2" fillId="6" borderId="6" xfId="0" applyFont="1" applyFill="1" applyBorder="1"/>
    <xf numFmtId="2" fontId="0" fillId="12" borderId="5" xfId="0" applyNumberFormat="1" applyFill="1" applyBorder="1"/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9" xfId="0" applyFont="1" applyBorder="1"/>
    <xf numFmtId="14" fontId="17" fillId="0" borderId="0" xfId="0" applyNumberFormat="1" applyFont="1" applyAlignment="1">
      <alignment horizontal="center"/>
    </xf>
    <xf numFmtId="14" fontId="17" fillId="0" borderId="10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/>
    <xf numFmtId="0" fontId="17" fillId="0" borderId="10" xfId="0" applyFont="1" applyBorder="1"/>
    <xf numFmtId="0" fontId="19" fillId="0" borderId="0" xfId="0" applyFont="1"/>
    <xf numFmtId="2" fontId="17" fillId="0" borderId="0" xfId="0" applyNumberFormat="1" applyFont="1"/>
    <xf numFmtId="2" fontId="17" fillId="0" borderId="10" xfId="0" applyNumberFormat="1" applyFont="1" applyBorder="1"/>
    <xf numFmtId="2" fontId="17" fillId="0" borderId="11" xfId="0" applyNumberFormat="1" applyFont="1" applyBorder="1"/>
    <xf numFmtId="2" fontId="17" fillId="0" borderId="5" xfId="0" applyNumberFormat="1" applyFont="1" applyBorder="1"/>
    <xf numFmtId="2" fontId="17" fillId="0" borderId="21" xfId="0" applyNumberFormat="1" applyFont="1" applyBorder="1"/>
    <xf numFmtId="0" fontId="17" fillId="0" borderId="5" xfId="0" applyFont="1" applyBorder="1"/>
    <xf numFmtId="1" fontId="17" fillId="0" borderId="21" xfId="0" applyNumberFormat="1" applyFont="1" applyBorder="1"/>
    <xf numFmtId="1" fontId="17" fillId="0" borderId="10" xfId="0" applyNumberFormat="1" applyFont="1" applyBorder="1"/>
    <xf numFmtId="1" fontId="17" fillId="0" borderId="11" xfId="0" applyNumberFormat="1" applyFont="1" applyBorder="1"/>
    <xf numFmtId="2" fontId="17" fillId="3" borderId="11" xfId="0" applyNumberFormat="1" applyFont="1" applyFill="1" applyBorder="1"/>
    <xf numFmtId="2" fontId="17" fillId="0" borderId="22" xfId="0" applyNumberFormat="1" applyFont="1" applyBorder="1"/>
    <xf numFmtId="0" fontId="17" fillId="0" borderId="6" xfId="0" applyFont="1" applyBorder="1"/>
    <xf numFmtId="2" fontId="17" fillId="0" borderId="1" xfId="0" applyNumberFormat="1" applyFont="1" applyBorder="1"/>
    <xf numFmtId="2" fontId="17" fillId="0" borderId="23" xfId="0" applyNumberFormat="1" applyFont="1" applyBorder="1"/>
    <xf numFmtId="1" fontId="17" fillId="0" borderId="22" xfId="0" applyNumberFormat="1" applyFont="1" applyBorder="1"/>
    <xf numFmtId="0" fontId="17" fillId="0" borderId="14" xfId="0" applyFont="1" applyBorder="1"/>
    <xf numFmtId="1" fontId="17" fillId="0" borderId="1" xfId="0" applyNumberFormat="1" applyFont="1" applyBorder="1"/>
    <xf numFmtId="2" fontId="17" fillId="0" borderId="15" xfId="0" applyNumberFormat="1" applyFont="1" applyBorder="1"/>
    <xf numFmtId="2" fontId="17" fillId="0" borderId="16" xfId="0" applyNumberFormat="1" applyFont="1" applyBorder="1"/>
    <xf numFmtId="2" fontId="17" fillId="3" borderId="0" xfId="0" applyNumberFormat="1" applyFont="1" applyFill="1"/>
    <xf numFmtId="0" fontId="17" fillId="3" borderId="0" xfId="0" applyFont="1" applyFill="1"/>
    <xf numFmtId="14" fontId="16" fillId="0" borderId="0" xfId="0" applyNumberFormat="1" applyFont="1"/>
    <xf numFmtId="0" fontId="16" fillId="0" borderId="0" xfId="0" applyFont="1" applyAlignment="1">
      <alignment horizontal="right"/>
    </xf>
    <xf numFmtId="0" fontId="20" fillId="0" borderId="0" xfId="0" applyFont="1"/>
    <xf numFmtId="2" fontId="8" fillId="0" borderId="3" xfId="0" applyNumberFormat="1" applyFont="1" applyBorder="1"/>
    <xf numFmtId="14" fontId="8" fillId="0" borderId="3" xfId="0" applyNumberFormat="1" applyFont="1" applyBorder="1"/>
    <xf numFmtId="1" fontId="17" fillId="2" borderId="14" xfId="0" applyNumberFormat="1" applyFont="1" applyFill="1" applyBorder="1"/>
    <xf numFmtId="2" fontId="21" fillId="0" borderId="0" xfId="0" applyNumberFormat="1" applyFont="1"/>
    <xf numFmtId="0" fontId="2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abSelected="1" workbookViewId="0">
      <selection activeCell="A2" sqref="A2"/>
    </sheetView>
  </sheetViews>
  <sheetFormatPr defaultColWidth="9.109375" defaultRowHeight="14.4" x14ac:dyDescent="0.3"/>
  <cols>
    <col min="1" max="1" width="10.6640625" style="3" bestFit="1" customWidth="1"/>
    <col min="2" max="3" width="9.109375" style="3"/>
    <col min="4" max="4" width="12.44140625" style="3" customWidth="1"/>
    <col min="5" max="5" width="9.109375" style="3"/>
    <col min="6" max="7" width="9.5546875" style="3" bestFit="1" customWidth="1"/>
    <col min="8" max="8" width="9.33203125" style="3" bestFit="1" customWidth="1"/>
    <col min="9" max="9" width="26.44140625" style="3" customWidth="1"/>
    <col min="10" max="10" width="24" style="3" customWidth="1"/>
    <col min="11" max="11" width="12.44140625" style="3" customWidth="1"/>
    <col min="12" max="12" width="10.6640625" style="3" bestFit="1" customWidth="1"/>
    <col min="13" max="13" width="9.5546875" style="3" bestFit="1" customWidth="1"/>
    <col min="14" max="14" width="9.109375" style="3"/>
    <col min="15" max="15" width="10.109375" style="3" customWidth="1"/>
    <col min="16" max="16384" width="9.109375" style="3"/>
  </cols>
  <sheetData>
    <row r="1" spans="1:15" x14ac:dyDescent="0.3">
      <c r="A1" s="196" t="s">
        <v>18</v>
      </c>
      <c r="B1" s="196"/>
      <c r="C1" s="196"/>
      <c r="D1" s="196"/>
      <c r="E1" s="196"/>
      <c r="F1" s="196"/>
      <c r="G1" s="196"/>
    </row>
    <row r="3" spans="1:15" x14ac:dyDescent="0.3">
      <c r="A3" s="196" t="s">
        <v>418</v>
      </c>
      <c r="B3" s="196"/>
      <c r="C3" s="196"/>
      <c r="D3" s="196"/>
      <c r="E3" s="196"/>
      <c r="F3" s="196"/>
      <c r="G3" s="196"/>
    </row>
    <row r="4" spans="1:15" x14ac:dyDescent="0.3">
      <c r="L4" s="5"/>
    </row>
    <row r="5" spans="1:15" x14ac:dyDescent="0.3">
      <c r="A5" s="3" t="s">
        <v>250</v>
      </c>
      <c r="G5" s="5">
        <v>208601.07</v>
      </c>
      <c r="L5" s="5"/>
    </row>
    <row r="6" spans="1:15" x14ac:dyDescent="0.3">
      <c r="L6" s="5"/>
      <c r="O6" s="5"/>
    </row>
    <row r="7" spans="1:15" x14ac:dyDescent="0.3">
      <c r="A7" s="3" t="s">
        <v>0</v>
      </c>
      <c r="G7" s="5">
        <f>Receipts!E6</f>
        <v>89508.249999999985</v>
      </c>
      <c r="K7" s="5"/>
      <c r="O7" s="5"/>
    </row>
    <row r="8" spans="1:15" x14ac:dyDescent="0.3">
      <c r="K8" s="5"/>
    </row>
    <row r="9" spans="1:15" x14ac:dyDescent="0.3">
      <c r="G9" s="17">
        <f>G5+G7</f>
        <v>298109.32</v>
      </c>
      <c r="K9" s="5"/>
    </row>
    <row r="10" spans="1:15" x14ac:dyDescent="0.3">
      <c r="I10" s="5"/>
      <c r="K10" s="5"/>
    </row>
    <row r="11" spans="1:15" x14ac:dyDescent="0.3">
      <c r="A11" s="3" t="s">
        <v>6</v>
      </c>
      <c r="G11" s="5">
        <f>Payments!F7</f>
        <v>89589.829999999987</v>
      </c>
      <c r="K11" s="5"/>
    </row>
    <row r="12" spans="1:15" x14ac:dyDescent="0.3">
      <c r="K12" s="5"/>
      <c r="M12" s="5"/>
    </row>
    <row r="13" spans="1:15" ht="15" thickBot="1" x14ac:dyDescent="0.35">
      <c r="A13" s="3" t="s">
        <v>251</v>
      </c>
      <c r="G13" s="71">
        <f>G9-G11</f>
        <v>208519.49000000002</v>
      </c>
      <c r="I13" s="5"/>
      <c r="K13" s="5"/>
    </row>
    <row r="14" spans="1:15" x14ac:dyDescent="0.3">
      <c r="I14" s="5"/>
      <c r="K14" s="5"/>
    </row>
    <row r="15" spans="1:15" x14ac:dyDescent="0.3">
      <c r="K15" s="5"/>
    </row>
    <row r="16" spans="1:15" x14ac:dyDescent="0.3">
      <c r="K16" s="5"/>
    </row>
    <row r="17" spans="1:12" x14ac:dyDescent="0.3">
      <c r="A17" s="11" t="s">
        <v>7</v>
      </c>
      <c r="B17" s="11"/>
      <c r="C17" s="11"/>
      <c r="D17" s="11"/>
      <c r="E17" s="11"/>
      <c r="F17" s="12" t="s">
        <v>152</v>
      </c>
      <c r="K17" s="5"/>
    </row>
    <row r="18" spans="1:12" x14ac:dyDescent="0.3">
      <c r="A18" s="3" t="s">
        <v>20</v>
      </c>
      <c r="D18" s="5">
        <v>85959.38</v>
      </c>
      <c r="E18" s="18"/>
      <c r="F18" s="3">
        <v>11104098</v>
      </c>
      <c r="K18" s="5"/>
      <c r="L18" s="16"/>
    </row>
    <row r="19" spans="1:12" x14ac:dyDescent="0.3">
      <c r="A19" s="3" t="s">
        <v>21</v>
      </c>
      <c r="D19" s="5">
        <v>66525.63</v>
      </c>
      <c r="E19" s="18"/>
      <c r="F19" s="3">
        <v>93981827</v>
      </c>
      <c r="K19" s="5"/>
      <c r="L19" s="16"/>
    </row>
    <row r="20" spans="1:12" x14ac:dyDescent="0.3">
      <c r="A20" s="3" t="s">
        <v>22</v>
      </c>
      <c r="D20" s="5">
        <v>20399.07</v>
      </c>
      <c r="E20" s="18"/>
      <c r="F20" s="3">
        <v>22422018</v>
      </c>
      <c r="J20" s="11"/>
      <c r="K20" s="5"/>
    </row>
    <row r="21" spans="1:12" x14ac:dyDescent="0.3">
      <c r="A21" s="3" t="s">
        <v>23</v>
      </c>
      <c r="D21" s="5">
        <v>10635.41</v>
      </c>
      <c r="E21" s="18"/>
      <c r="F21" s="137" t="s">
        <v>159</v>
      </c>
      <c r="J21" s="11"/>
      <c r="K21" s="13"/>
      <c r="L21" s="11"/>
    </row>
    <row r="22" spans="1:12" x14ac:dyDescent="0.3">
      <c r="A22" s="3" t="s">
        <v>24</v>
      </c>
      <c r="D22" s="5">
        <v>10000</v>
      </c>
      <c r="E22" s="18"/>
      <c r="F22" s="3">
        <v>30712310</v>
      </c>
      <c r="J22" s="24"/>
      <c r="K22" s="5"/>
      <c r="L22" s="16"/>
    </row>
    <row r="23" spans="1:12" x14ac:dyDescent="0.3">
      <c r="A23" s="3" t="s">
        <v>25</v>
      </c>
      <c r="D23" s="5">
        <v>15000</v>
      </c>
      <c r="F23" s="3">
        <v>90712515</v>
      </c>
      <c r="K23" s="5"/>
      <c r="L23" s="16"/>
    </row>
    <row r="24" spans="1:12" x14ac:dyDescent="0.3">
      <c r="D24" s="72">
        <f>SUM(D18:D23)</f>
        <v>208519.49000000002</v>
      </c>
      <c r="H24" s="5"/>
      <c r="K24" s="5"/>
    </row>
    <row r="25" spans="1:12" x14ac:dyDescent="0.3">
      <c r="J25" s="11"/>
      <c r="K25" s="13"/>
    </row>
    <row r="26" spans="1:12" x14ac:dyDescent="0.3">
      <c r="A26" s="11" t="s">
        <v>8</v>
      </c>
      <c r="K26" s="5"/>
    </row>
    <row r="27" spans="1:12" x14ac:dyDescent="0.3">
      <c r="A27" s="3" t="s">
        <v>9</v>
      </c>
      <c r="B27" s="3" t="s">
        <v>4</v>
      </c>
    </row>
    <row r="28" spans="1:12" x14ac:dyDescent="0.3">
      <c r="D28" s="5"/>
    </row>
    <row r="29" spans="1:12" x14ac:dyDescent="0.3">
      <c r="D29" s="5"/>
    </row>
    <row r="30" spans="1:12" x14ac:dyDescent="0.3">
      <c r="D30" s="5"/>
    </row>
    <row r="31" spans="1:12" ht="15" thickBot="1" x14ac:dyDescent="0.35">
      <c r="B31" s="73">
        <f>SUM(B28:B30)</f>
        <v>0</v>
      </c>
      <c r="D31" s="73">
        <f>SUM(D28:D30)</f>
        <v>0</v>
      </c>
      <c r="G31" s="138">
        <f>D24+B31-D31</f>
        <v>208519.49000000002</v>
      </c>
      <c r="I31" s="15">
        <f>G13-G31</f>
        <v>0</v>
      </c>
    </row>
    <row r="32" spans="1:12" ht="15" thickTop="1" x14ac:dyDescent="0.3"/>
    <row r="34" spans="1:11" ht="15" thickBot="1" x14ac:dyDescent="0.35"/>
    <row r="35" spans="1:11" x14ac:dyDescent="0.3">
      <c r="A35" s="139" t="s">
        <v>163</v>
      </c>
      <c r="B35" s="140"/>
      <c r="C35" s="140"/>
      <c r="D35" s="141"/>
      <c r="E35" s="140"/>
      <c r="F35" s="142"/>
    </row>
    <row r="36" spans="1:11" x14ac:dyDescent="0.3">
      <c r="A36" s="143"/>
      <c r="B36" s="144"/>
      <c r="C36" s="144"/>
      <c r="D36" s="144"/>
      <c r="E36" s="144"/>
      <c r="F36" s="145"/>
    </row>
    <row r="37" spans="1:11" x14ac:dyDescent="0.3">
      <c r="A37" s="143" t="s">
        <v>165</v>
      </c>
      <c r="B37" s="144"/>
      <c r="C37" s="144" t="s">
        <v>416</v>
      </c>
      <c r="D37" s="144"/>
      <c r="E37" s="148">
        <f>-'Inc&amp;Exp'!L34</f>
        <v>1000</v>
      </c>
      <c r="F37" s="146"/>
    </row>
    <row r="38" spans="1:11" x14ac:dyDescent="0.3">
      <c r="A38" s="149" t="s">
        <v>417</v>
      </c>
      <c r="B38" s="144"/>
      <c r="C38" s="144" t="s">
        <v>246</v>
      </c>
      <c r="D38" s="144"/>
      <c r="E38" s="148">
        <f>-'Inc&amp;Exp'!L47</f>
        <v>13500</v>
      </c>
      <c r="F38" s="146"/>
    </row>
    <row r="39" spans="1:11" x14ac:dyDescent="0.3">
      <c r="A39" s="143"/>
      <c r="B39" s="144"/>
      <c r="C39" s="144" t="s">
        <v>131</v>
      </c>
      <c r="D39" s="144"/>
      <c r="E39" s="148">
        <f>-'Inc&amp;Exp'!L48</f>
        <v>2200</v>
      </c>
      <c r="F39" s="146"/>
    </row>
    <row r="40" spans="1:11" x14ac:dyDescent="0.3">
      <c r="A40" s="143"/>
      <c r="B40" s="144"/>
      <c r="C40" s="144" t="s">
        <v>23</v>
      </c>
      <c r="D40" s="144"/>
      <c r="E40" s="148">
        <f>-'Inc&amp;Exp'!L58</f>
        <v>4000</v>
      </c>
      <c r="F40" s="150">
        <f>SUM(E37:E40)</f>
        <v>20700</v>
      </c>
    </row>
    <row r="41" spans="1:11" x14ac:dyDescent="0.3">
      <c r="A41" s="143"/>
      <c r="B41" s="144"/>
      <c r="C41" s="144"/>
      <c r="D41" s="144"/>
      <c r="E41" s="147"/>
      <c r="F41" s="145"/>
    </row>
    <row r="42" spans="1:11" x14ac:dyDescent="0.3">
      <c r="A42" s="143" t="s">
        <v>164</v>
      </c>
      <c r="B42" s="144"/>
      <c r="C42" s="144" t="s">
        <v>158</v>
      </c>
      <c r="D42" s="144"/>
      <c r="E42" s="148">
        <v>20484</v>
      </c>
      <c r="F42" s="145"/>
    </row>
    <row r="43" spans="1:11" x14ac:dyDescent="0.3">
      <c r="A43" s="149" t="s">
        <v>253</v>
      </c>
      <c r="B43" s="144"/>
      <c r="C43" s="144" t="s">
        <v>124</v>
      </c>
      <c r="D43" s="144"/>
      <c r="E43" s="148">
        <f>Grants!I23</f>
        <v>4574.8400000000011</v>
      </c>
      <c r="F43" s="145"/>
    </row>
    <row r="44" spans="1:11" x14ac:dyDescent="0.3">
      <c r="A44" s="143"/>
      <c r="B44" s="144"/>
      <c r="C44" s="144" t="s">
        <v>168</v>
      </c>
      <c r="D44" s="144"/>
      <c r="E44" s="148">
        <v>64666</v>
      </c>
      <c r="F44" s="150">
        <f>SUM(E42:E44)</f>
        <v>89724.84</v>
      </c>
    </row>
    <row r="45" spans="1:11" x14ac:dyDescent="0.3">
      <c r="A45" s="143"/>
      <c r="B45" s="144"/>
      <c r="C45" s="144"/>
      <c r="D45" s="144"/>
      <c r="E45" s="144"/>
      <c r="F45" s="145"/>
    </row>
    <row r="46" spans="1:11" x14ac:dyDescent="0.3">
      <c r="A46" s="143" t="s">
        <v>166</v>
      </c>
      <c r="B46" s="144"/>
      <c r="C46" s="144"/>
      <c r="D46" s="144"/>
      <c r="E46" s="144"/>
      <c r="F46" s="150">
        <f>G31-F40-F44</f>
        <v>98094.650000000023</v>
      </c>
    </row>
    <row r="47" spans="1:11" x14ac:dyDescent="0.3">
      <c r="A47" s="143"/>
      <c r="B47" s="144"/>
      <c r="C47" s="144"/>
      <c r="D47" s="144"/>
      <c r="E47" s="144"/>
      <c r="F47" s="145"/>
      <c r="K47" s="5"/>
    </row>
    <row r="48" spans="1:11" ht="15" thickBot="1" x14ac:dyDescent="0.35">
      <c r="A48" s="151" t="s">
        <v>167</v>
      </c>
      <c r="B48" s="152"/>
      <c r="C48" s="152"/>
      <c r="D48" s="152">
        <f>54000*2</f>
        <v>108000</v>
      </c>
      <c r="E48" s="152"/>
      <c r="F48" s="193">
        <f>F46-D48</f>
        <v>-9905.3499999999767</v>
      </c>
      <c r="H48" s="5"/>
    </row>
  </sheetData>
  <mergeCells count="2">
    <mergeCell ref="A1:G1"/>
    <mergeCell ref="A3:G3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76"/>
  <sheetViews>
    <sheetView zoomScale="91" zoomScaleNormal="91" workbookViewId="0">
      <pane ySplit="6" topLeftCell="A7" activePane="bottomLeft" state="frozen"/>
      <selection pane="bottomLeft" activeCell="A2" sqref="A2"/>
    </sheetView>
  </sheetViews>
  <sheetFormatPr defaultColWidth="9.109375" defaultRowHeight="14.4" x14ac:dyDescent="0.3"/>
  <cols>
    <col min="1" max="1" width="12.33203125" style="22" customWidth="1"/>
    <col min="2" max="2" width="46.6640625" style="22" customWidth="1"/>
    <col min="3" max="3" width="13.44140625" style="22" customWidth="1"/>
    <col min="4" max="4" width="14.33203125" style="105" customWidth="1"/>
    <col min="5" max="5" width="10.44140625" style="22" customWidth="1"/>
    <col min="6" max="6" width="3.6640625" style="22" customWidth="1"/>
    <col min="7" max="11" width="9.109375" style="22"/>
    <col min="12" max="12" width="10.5546875" style="22" bestFit="1" customWidth="1"/>
    <col min="13" max="13" width="10.5546875" style="22" customWidth="1"/>
    <col min="14" max="18" width="9.109375" style="22"/>
    <col min="19" max="19" width="11.5546875" style="34" bestFit="1" customWidth="1"/>
    <col min="20" max="16384" width="9.109375" style="22"/>
  </cols>
  <sheetData>
    <row r="1" spans="1:22" s="3" customFormat="1" x14ac:dyDescent="0.3">
      <c r="A1" s="196" t="s">
        <v>19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9"/>
      <c r="T1" s="9" t="s">
        <v>15</v>
      </c>
      <c r="U1" s="10">
        <f>'Inc&amp;Exp'!F19+Q6</f>
        <v>89508.249999999985</v>
      </c>
    </row>
    <row r="2" spans="1:22" s="3" customFormat="1" x14ac:dyDescent="0.3">
      <c r="D2" s="38"/>
      <c r="S2" s="9"/>
      <c r="T2" s="9" t="s">
        <v>16</v>
      </c>
      <c r="U2" s="10">
        <f>U1-E6</f>
        <v>0</v>
      </c>
    </row>
    <row r="3" spans="1:22" s="3" customFormat="1" x14ac:dyDescent="0.3">
      <c r="A3" s="197" t="s">
        <v>252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9"/>
    </row>
    <row r="4" spans="1:22" s="3" customFormat="1" x14ac:dyDescent="0.3">
      <c r="D4" s="38"/>
      <c r="O4" s="12" t="s">
        <v>200</v>
      </c>
      <c r="R4" s="5"/>
      <c r="S4" s="9"/>
      <c r="T4" s="11"/>
      <c r="U4" s="11"/>
    </row>
    <row r="5" spans="1:22" s="11" customFormat="1" x14ac:dyDescent="0.3">
      <c r="A5" s="11" t="s">
        <v>1</v>
      </c>
      <c r="B5" s="11" t="s">
        <v>2</v>
      </c>
      <c r="C5" s="12" t="s">
        <v>28</v>
      </c>
      <c r="D5" s="12" t="s">
        <v>3</v>
      </c>
      <c r="E5" s="11" t="s">
        <v>4</v>
      </c>
      <c r="G5" s="12" t="s">
        <v>26</v>
      </c>
      <c r="H5" s="12" t="s">
        <v>219</v>
      </c>
      <c r="I5" s="12" t="s">
        <v>23</v>
      </c>
      <c r="J5" s="12" t="s">
        <v>31</v>
      </c>
      <c r="K5" s="12" t="s">
        <v>35</v>
      </c>
      <c r="L5" s="12" t="s">
        <v>33</v>
      </c>
      <c r="M5" s="12" t="s">
        <v>37</v>
      </c>
      <c r="N5" s="12" t="s">
        <v>30</v>
      </c>
      <c r="O5" s="12" t="s">
        <v>201</v>
      </c>
      <c r="P5" s="12" t="s">
        <v>39</v>
      </c>
      <c r="Q5" s="12" t="s">
        <v>27</v>
      </c>
      <c r="R5" s="13"/>
      <c r="S5" s="56"/>
      <c r="T5" s="56"/>
      <c r="U5" s="56"/>
    </row>
    <row r="6" spans="1:22" s="11" customFormat="1" ht="15" thickBot="1" x14ac:dyDescent="0.35">
      <c r="D6" s="12"/>
      <c r="E6" s="14">
        <f>SUM(E7:E2502)</f>
        <v>89508.249999999985</v>
      </c>
      <c r="F6" s="13"/>
      <c r="G6" s="14">
        <f>SUM(G7:G1031)</f>
        <v>2577.29</v>
      </c>
      <c r="H6" s="14">
        <f>SUM(H7:H1031)</f>
        <v>337.5</v>
      </c>
      <c r="I6" s="14">
        <f t="shared" ref="I6:Q6" si="0">SUM(I7:I1030)</f>
        <v>4927.5</v>
      </c>
      <c r="J6" s="14">
        <f t="shared" si="0"/>
        <v>54000</v>
      </c>
      <c r="K6" s="14">
        <f t="shared" si="0"/>
        <v>16494.919999999998</v>
      </c>
      <c r="L6" s="14">
        <f t="shared" si="0"/>
        <v>0</v>
      </c>
      <c r="M6" s="14">
        <f t="shared" si="0"/>
        <v>0</v>
      </c>
      <c r="N6" s="14">
        <f t="shared" si="0"/>
        <v>10118.700000000001</v>
      </c>
      <c r="O6" s="14">
        <f t="shared" si="0"/>
        <v>0</v>
      </c>
      <c r="P6" s="14">
        <f t="shared" si="0"/>
        <v>1052.3400000000001</v>
      </c>
      <c r="Q6" s="14">
        <f t="shared" si="0"/>
        <v>0</v>
      </c>
      <c r="R6" s="15">
        <f t="shared" ref="R6:R57" si="1">E6-G6-H6-I6-J6-K6-L6-M6-N6-P6-Q6</f>
        <v>-7.2759576141834259E-12</v>
      </c>
      <c r="S6" s="56"/>
      <c r="T6" s="9"/>
      <c r="U6" s="10"/>
    </row>
    <row r="7" spans="1:22" x14ac:dyDescent="0.3">
      <c r="A7" s="23">
        <v>45412</v>
      </c>
      <c r="B7" s="3" t="s">
        <v>255</v>
      </c>
      <c r="C7" s="3" t="s">
        <v>21</v>
      </c>
      <c r="D7" s="38"/>
      <c r="E7" s="5">
        <v>106.18</v>
      </c>
      <c r="F7" s="98"/>
      <c r="G7" s="5">
        <v>106.18</v>
      </c>
      <c r="H7" s="98"/>
      <c r="I7" s="98"/>
      <c r="J7" s="98"/>
      <c r="K7" s="98"/>
      <c r="L7" s="98"/>
      <c r="M7" s="98"/>
      <c r="N7" s="98"/>
      <c r="O7" s="98"/>
      <c r="P7" s="98"/>
      <c r="Q7" s="98"/>
      <c r="R7" s="15">
        <f t="shared" si="1"/>
        <v>0</v>
      </c>
      <c r="S7" s="106"/>
      <c r="T7" s="34"/>
      <c r="U7" s="31"/>
    </row>
    <row r="8" spans="1:22" x14ac:dyDescent="0.3">
      <c r="A8" s="23">
        <v>45443</v>
      </c>
      <c r="B8" s="3" t="s">
        <v>255</v>
      </c>
      <c r="C8" s="3" t="s">
        <v>21</v>
      </c>
      <c r="D8" s="38"/>
      <c r="E8" s="5">
        <v>103.17</v>
      </c>
      <c r="F8" s="98"/>
      <c r="G8" s="5">
        <v>103.17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15">
        <f t="shared" si="1"/>
        <v>0</v>
      </c>
      <c r="S8" s="106"/>
      <c r="T8" s="34"/>
      <c r="U8" s="31"/>
    </row>
    <row r="9" spans="1:22" x14ac:dyDescent="0.3">
      <c r="A9" s="23">
        <v>45460</v>
      </c>
      <c r="B9" s="3" t="s">
        <v>255</v>
      </c>
      <c r="C9" s="3" t="s">
        <v>21</v>
      </c>
      <c r="D9" s="38"/>
      <c r="E9" s="5">
        <v>106.96</v>
      </c>
      <c r="F9" s="98"/>
      <c r="G9" s="5">
        <v>106.96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15">
        <f t="shared" si="1"/>
        <v>0</v>
      </c>
      <c r="T9" s="34"/>
      <c r="U9" s="31"/>
    </row>
    <row r="10" spans="1:22" x14ac:dyDescent="0.3">
      <c r="A10" s="23">
        <v>45470</v>
      </c>
      <c r="B10" s="3" t="s">
        <v>255</v>
      </c>
      <c r="C10" s="3" t="s">
        <v>21</v>
      </c>
      <c r="D10" s="38"/>
      <c r="E10" s="5">
        <v>154.26</v>
      </c>
      <c r="G10" s="3">
        <v>154.26</v>
      </c>
      <c r="I10" s="98"/>
      <c r="J10" s="98"/>
      <c r="K10" s="98"/>
      <c r="L10" s="98"/>
      <c r="M10" s="98"/>
      <c r="N10" s="98"/>
      <c r="O10" s="98"/>
      <c r="P10" s="98"/>
      <c r="Q10" s="98"/>
      <c r="R10" s="15">
        <f t="shared" si="1"/>
        <v>0</v>
      </c>
      <c r="T10" s="34"/>
      <c r="U10" s="31"/>
    </row>
    <row r="11" spans="1:22" x14ac:dyDescent="0.3">
      <c r="A11" s="23">
        <v>45490</v>
      </c>
      <c r="B11" s="3" t="s">
        <v>255</v>
      </c>
      <c r="C11" s="3" t="s">
        <v>21</v>
      </c>
      <c r="D11" s="38"/>
      <c r="E11" s="5">
        <v>103.51</v>
      </c>
      <c r="G11" s="5">
        <v>103.51</v>
      </c>
      <c r="I11" s="98"/>
      <c r="J11" s="98"/>
      <c r="K11" s="98"/>
      <c r="L11" s="98"/>
      <c r="M11" s="98"/>
      <c r="N11" s="98"/>
      <c r="O11" s="98"/>
      <c r="P11" s="98"/>
      <c r="Q11" s="98"/>
      <c r="R11" s="15">
        <f t="shared" si="1"/>
        <v>0</v>
      </c>
      <c r="T11" s="34"/>
      <c r="U11" s="31"/>
    </row>
    <row r="12" spans="1:22" x14ac:dyDescent="0.3">
      <c r="A12" s="23">
        <v>45521</v>
      </c>
      <c r="B12" s="3" t="s">
        <v>255</v>
      </c>
      <c r="C12" s="3" t="s">
        <v>21</v>
      </c>
      <c r="D12" s="38"/>
      <c r="E12" s="5">
        <v>107.37</v>
      </c>
      <c r="G12" s="5">
        <v>107.37</v>
      </c>
      <c r="I12" s="98"/>
      <c r="J12" s="98"/>
      <c r="K12" s="98"/>
      <c r="L12" s="98"/>
      <c r="M12" s="98"/>
      <c r="N12" s="98"/>
      <c r="O12" s="98"/>
      <c r="P12" s="98"/>
      <c r="Q12" s="98"/>
      <c r="R12" s="15">
        <f t="shared" si="1"/>
        <v>0</v>
      </c>
      <c r="T12" s="34"/>
      <c r="U12" s="31"/>
    </row>
    <row r="13" spans="1:22" x14ac:dyDescent="0.3">
      <c r="A13" s="23">
        <v>45552</v>
      </c>
      <c r="B13" s="3" t="s">
        <v>255</v>
      </c>
      <c r="C13" s="3" t="s">
        <v>21</v>
      </c>
      <c r="D13" s="38"/>
      <c r="E13" s="5">
        <v>107.74</v>
      </c>
      <c r="F13" s="3"/>
      <c r="G13" s="5">
        <v>107.74</v>
      </c>
      <c r="I13" s="98"/>
      <c r="J13" s="98"/>
      <c r="K13" s="98"/>
      <c r="L13" s="98"/>
      <c r="M13" s="98"/>
      <c r="N13" s="98"/>
      <c r="O13" s="98"/>
      <c r="P13" s="98"/>
      <c r="Q13" s="98"/>
      <c r="R13" s="15">
        <f t="shared" si="1"/>
        <v>0</v>
      </c>
      <c r="T13" s="34"/>
      <c r="U13" s="31"/>
    </row>
    <row r="14" spans="1:22" x14ac:dyDescent="0.3">
      <c r="A14" s="23">
        <v>45562</v>
      </c>
      <c r="B14" s="3" t="s">
        <v>255</v>
      </c>
      <c r="C14" s="3" t="s">
        <v>21</v>
      </c>
      <c r="D14" s="38"/>
      <c r="E14" s="5">
        <v>152.37</v>
      </c>
      <c r="F14" s="5"/>
      <c r="G14" s="5">
        <v>152.37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15">
        <f t="shared" si="1"/>
        <v>0</v>
      </c>
      <c r="T14" s="41"/>
      <c r="U14" s="31"/>
    </row>
    <row r="15" spans="1:22" x14ac:dyDescent="0.3">
      <c r="A15" s="23">
        <v>45582</v>
      </c>
      <c r="B15" s="3" t="s">
        <v>255</v>
      </c>
      <c r="C15" s="3" t="s">
        <v>21</v>
      </c>
      <c r="D15" s="38"/>
      <c r="E15" s="5">
        <v>104.26</v>
      </c>
      <c r="F15" s="5"/>
      <c r="G15" s="5">
        <v>104.26</v>
      </c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15">
        <f t="shared" si="1"/>
        <v>0</v>
      </c>
      <c r="T15" s="34"/>
      <c r="U15" s="34"/>
      <c r="V15" s="98"/>
    </row>
    <row r="16" spans="1:22" x14ac:dyDescent="0.3">
      <c r="A16" s="23">
        <v>45613</v>
      </c>
      <c r="B16" s="3" t="s">
        <v>255</v>
      </c>
      <c r="C16" s="3" t="s">
        <v>21</v>
      </c>
      <c r="D16" s="38"/>
      <c r="E16" s="5">
        <v>105.01</v>
      </c>
      <c r="F16" s="5"/>
      <c r="G16" s="5">
        <v>105.01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15">
        <f t="shared" si="1"/>
        <v>0</v>
      </c>
      <c r="T16" s="34"/>
      <c r="U16" s="34"/>
    </row>
    <row r="17" spans="1:22" x14ac:dyDescent="0.3">
      <c r="A17" s="23">
        <v>45643</v>
      </c>
      <c r="B17" s="3" t="s">
        <v>255</v>
      </c>
      <c r="C17" s="3" t="s">
        <v>21</v>
      </c>
      <c r="D17" s="38"/>
      <c r="E17" s="5">
        <v>101.77</v>
      </c>
      <c r="F17" s="5"/>
      <c r="G17" s="5">
        <v>101.77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15">
        <f t="shared" si="1"/>
        <v>0</v>
      </c>
    </row>
    <row r="18" spans="1:22" x14ac:dyDescent="0.3">
      <c r="A18" s="23">
        <v>45653</v>
      </c>
      <c r="B18" s="3" t="s">
        <v>255</v>
      </c>
      <c r="C18" s="3" t="s">
        <v>21</v>
      </c>
      <c r="D18" s="38"/>
      <c r="E18" s="5">
        <v>139.12</v>
      </c>
      <c r="F18" s="5"/>
      <c r="G18" s="5">
        <v>139.12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15">
        <f t="shared" si="1"/>
        <v>0</v>
      </c>
    </row>
    <row r="19" spans="1:22" x14ac:dyDescent="0.3">
      <c r="A19" s="23">
        <v>45674</v>
      </c>
      <c r="B19" s="3" t="s">
        <v>255</v>
      </c>
      <c r="C19" s="3" t="s">
        <v>21</v>
      </c>
      <c r="D19" s="38"/>
      <c r="E19" s="5">
        <v>104.02</v>
      </c>
      <c r="F19" s="5"/>
      <c r="G19" s="5">
        <v>104.02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15">
        <f t="shared" si="1"/>
        <v>0</v>
      </c>
      <c r="V19" s="98"/>
    </row>
    <row r="20" spans="1:22" x14ac:dyDescent="0.3">
      <c r="A20" s="23">
        <v>45705</v>
      </c>
      <c r="B20" s="3" t="s">
        <v>255</v>
      </c>
      <c r="C20" s="3" t="s">
        <v>21</v>
      </c>
      <c r="D20" s="38"/>
      <c r="E20" s="5">
        <v>100.63</v>
      </c>
      <c r="F20" s="5"/>
      <c r="G20" s="5">
        <v>100.63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15">
        <f t="shared" si="1"/>
        <v>0</v>
      </c>
      <c r="U20" s="98"/>
    </row>
    <row r="21" spans="1:22" x14ac:dyDescent="0.3">
      <c r="A21" s="23">
        <v>45733</v>
      </c>
      <c r="B21" s="3" t="s">
        <v>255</v>
      </c>
      <c r="C21" s="3" t="s">
        <v>21</v>
      </c>
      <c r="D21" s="38"/>
      <c r="E21" s="5">
        <v>89.52</v>
      </c>
      <c r="F21" s="5"/>
      <c r="G21" s="5">
        <v>89.52</v>
      </c>
      <c r="H21" s="5"/>
      <c r="I21" s="5"/>
      <c r="J21" s="5"/>
      <c r="K21" s="5"/>
      <c r="L21" s="5"/>
      <c r="M21" s="5"/>
      <c r="N21" s="5"/>
      <c r="O21" s="5"/>
      <c r="P21" s="5"/>
      <c r="Q21" s="5"/>
      <c r="R21" s="15">
        <f t="shared" si="1"/>
        <v>0</v>
      </c>
      <c r="U21" s="98"/>
    </row>
    <row r="22" spans="1:22" s="103" customFormat="1" ht="15" thickBot="1" x14ac:dyDescent="0.35">
      <c r="A22" s="131">
        <v>45743</v>
      </c>
      <c r="B22" s="117" t="s">
        <v>255</v>
      </c>
      <c r="C22" s="117" t="s">
        <v>21</v>
      </c>
      <c r="D22" s="132"/>
      <c r="E22" s="118">
        <v>130.56</v>
      </c>
      <c r="F22" s="118"/>
      <c r="G22" s="118">
        <v>130.56</v>
      </c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6">
        <f t="shared" si="1"/>
        <v>0</v>
      </c>
      <c r="S22" s="107"/>
    </row>
    <row r="23" spans="1:22" s="3" customFormat="1" x14ac:dyDescent="0.3">
      <c r="A23" s="23">
        <v>45412</v>
      </c>
      <c r="B23" s="3" t="s">
        <v>255</v>
      </c>
      <c r="C23" s="3" t="s">
        <v>22</v>
      </c>
      <c r="D23" s="38"/>
      <c r="E23" s="5">
        <v>31.17</v>
      </c>
      <c r="F23" s="5"/>
      <c r="G23" s="5">
        <v>31.17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15">
        <f t="shared" si="1"/>
        <v>0</v>
      </c>
      <c r="S23" s="74"/>
    </row>
    <row r="24" spans="1:22" x14ac:dyDescent="0.3">
      <c r="A24" s="23">
        <v>45443</v>
      </c>
      <c r="B24" s="3" t="s">
        <v>255</v>
      </c>
      <c r="C24" s="3" t="s">
        <v>22</v>
      </c>
      <c r="D24" s="38"/>
      <c r="E24" s="5">
        <v>32.409999999999997</v>
      </c>
      <c r="F24" s="98"/>
      <c r="G24" s="5">
        <v>32.409999999999997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15">
        <f t="shared" si="1"/>
        <v>0</v>
      </c>
      <c r="S24" s="106"/>
    </row>
    <row r="25" spans="1:22" x14ac:dyDescent="0.3">
      <c r="A25" s="23">
        <v>45470</v>
      </c>
      <c r="B25" s="3" t="s">
        <v>255</v>
      </c>
      <c r="C25" s="3" t="s">
        <v>22</v>
      </c>
      <c r="D25" s="38"/>
      <c r="E25" s="5">
        <v>102.84</v>
      </c>
      <c r="F25" s="98"/>
      <c r="G25" s="5">
        <v>102.84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15">
        <f t="shared" si="1"/>
        <v>0</v>
      </c>
    </row>
    <row r="26" spans="1:22" x14ac:dyDescent="0.3">
      <c r="A26" s="23">
        <v>45473</v>
      </c>
      <c r="B26" s="3" t="s">
        <v>255</v>
      </c>
      <c r="C26" s="3" t="s">
        <v>22</v>
      </c>
      <c r="D26" s="38"/>
      <c r="E26" s="5">
        <v>31.42</v>
      </c>
      <c r="F26" s="98"/>
      <c r="G26" s="5">
        <v>31.42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15">
        <f t="shared" si="1"/>
        <v>0</v>
      </c>
    </row>
    <row r="27" spans="1:22" x14ac:dyDescent="0.3">
      <c r="A27" s="23">
        <v>45504</v>
      </c>
      <c r="B27" s="3" t="s">
        <v>255</v>
      </c>
      <c r="C27" s="3" t="s">
        <v>22</v>
      </c>
      <c r="D27" s="38"/>
      <c r="E27" s="5">
        <v>32.53</v>
      </c>
      <c r="F27" s="98"/>
      <c r="G27" s="5">
        <v>32.53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15">
        <f t="shared" si="1"/>
        <v>0</v>
      </c>
    </row>
    <row r="28" spans="1:22" x14ac:dyDescent="0.3">
      <c r="A28" s="23">
        <v>45535</v>
      </c>
      <c r="B28" s="3" t="s">
        <v>255</v>
      </c>
      <c r="C28" s="3" t="s">
        <v>22</v>
      </c>
      <c r="D28" s="38"/>
      <c r="E28" s="5">
        <v>32.74</v>
      </c>
      <c r="F28" s="98"/>
      <c r="G28" s="5">
        <v>32.74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15">
        <f t="shared" si="1"/>
        <v>0</v>
      </c>
    </row>
    <row r="29" spans="1:22" x14ac:dyDescent="0.3">
      <c r="A29" s="23">
        <v>45562</v>
      </c>
      <c r="B29" s="3" t="s">
        <v>255</v>
      </c>
      <c r="C29" s="3" t="s">
        <v>22</v>
      </c>
      <c r="D29" s="38"/>
      <c r="E29" s="5">
        <v>101.58</v>
      </c>
      <c r="F29" s="5"/>
      <c r="G29" s="5">
        <v>101.58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15">
        <f t="shared" si="1"/>
        <v>0</v>
      </c>
    </row>
    <row r="30" spans="1:22" x14ac:dyDescent="0.3">
      <c r="A30" s="23">
        <v>45565</v>
      </c>
      <c r="B30" s="3" t="s">
        <v>255</v>
      </c>
      <c r="C30" s="3" t="s">
        <v>22</v>
      </c>
      <c r="D30" s="38"/>
      <c r="E30" s="5">
        <v>31.74</v>
      </c>
      <c r="F30" s="5"/>
      <c r="G30" s="5">
        <v>31.74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15">
        <f t="shared" si="1"/>
        <v>0</v>
      </c>
    </row>
    <row r="31" spans="1:22" x14ac:dyDescent="0.3">
      <c r="A31" s="23">
        <v>45596</v>
      </c>
      <c r="B31" s="3" t="s">
        <v>255</v>
      </c>
      <c r="C31" s="3" t="s">
        <v>22</v>
      </c>
      <c r="D31" s="38"/>
      <c r="E31" s="5">
        <v>32.46</v>
      </c>
      <c r="F31" s="5"/>
      <c r="G31" s="5">
        <v>32.46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15">
        <f t="shared" si="1"/>
        <v>0</v>
      </c>
    </row>
    <row r="32" spans="1:22" x14ac:dyDescent="0.3">
      <c r="A32" s="23">
        <v>45626</v>
      </c>
      <c r="B32" s="3" t="s">
        <v>255</v>
      </c>
      <c r="C32" s="3" t="s">
        <v>22</v>
      </c>
      <c r="D32" s="38"/>
      <c r="E32" s="5">
        <v>31.01</v>
      </c>
      <c r="F32" s="5"/>
      <c r="G32" s="5">
        <v>31.01</v>
      </c>
      <c r="H32" s="5"/>
      <c r="I32" s="5"/>
      <c r="J32" s="5"/>
      <c r="K32" s="5"/>
      <c r="L32" s="5"/>
      <c r="M32" s="5"/>
      <c r="N32" s="5"/>
      <c r="O32" s="5"/>
      <c r="P32" s="5"/>
      <c r="Q32" s="5"/>
      <c r="R32" s="15">
        <f t="shared" si="1"/>
        <v>0</v>
      </c>
      <c r="S32" s="9"/>
    </row>
    <row r="33" spans="1:19" x14ac:dyDescent="0.3">
      <c r="A33" s="23">
        <v>45653</v>
      </c>
      <c r="B33" s="3" t="s">
        <v>255</v>
      </c>
      <c r="C33" s="3" t="s">
        <v>22</v>
      </c>
      <c r="D33" s="38"/>
      <c r="E33" s="5">
        <v>92.75</v>
      </c>
      <c r="F33" s="5"/>
      <c r="G33" s="5">
        <v>92.75</v>
      </c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15">
        <f t="shared" si="1"/>
        <v>0</v>
      </c>
    </row>
    <row r="34" spans="1:19" x14ac:dyDescent="0.3">
      <c r="A34" s="23">
        <v>45657</v>
      </c>
      <c r="B34" s="3" t="s">
        <v>255</v>
      </c>
      <c r="C34" s="3" t="s">
        <v>22</v>
      </c>
      <c r="D34" s="38"/>
      <c r="E34" s="5">
        <v>32.04</v>
      </c>
      <c r="F34" s="5"/>
      <c r="G34" s="5">
        <v>32.04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15">
        <f t="shared" si="1"/>
        <v>0</v>
      </c>
    </row>
    <row r="35" spans="1:19" s="3" customFormat="1" x14ac:dyDescent="0.3">
      <c r="A35" s="23">
        <v>45688</v>
      </c>
      <c r="B35" s="3" t="s">
        <v>255</v>
      </c>
      <c r="C35" s="3" t="s">
        <v>22</v>
      </c>
      <c r="D35" s="38"/>
      <c r="E35" s="5">
        <v>31.49</v>
      </c>
      <c r="F35" s="5"/>
      <c r="G35" s="5">
        <v>31.49</v>
      </c>
      <c r="H35" s="5"/>
      <c r="I35" s="5"/>
      <c r="J35" s="5"/>
      <c r="K35" s="5"/>
      <c r="L35" s="5"/>
      <c r="M35" s="5"/>
      <c r="N35" s="5"/>
      <c r="O35" s="5"/>
      <c r="P35" s="5"/>
      <c r="Q35" s="5"/>
      <c r="R35" s="15">
        <f t="shared" si="1"/>
        <v>0</v>
      </c>
      <c r="S35" s="9"/>
    </row>
    <row r="36" spans="1:19" x14ac:dyDescent="0.3">
      <c r="A36" s="23">
        <v>45716</v>
      </c>
      <c r="B36" s="3" t="s">
        <v>255</v>
      </c>
      <c r="C36" s="3" t="s">
        <v>22</v>
      </c>
      <c r="D36" s="38"/>
      <c r="E36" s="5">
        <v>27.35</v>
      </c>
      <c r="F36" s="5"/>
      <c r="G36" s="5">
        <v>27.35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15">
        <f t="shared" si="1"/>
        <v>0</v>
      </c>
    </row>
    <row r="37" spans="1:19" s="3" customFormat="1" x14ac:dyDescent="0.3">
      <c r="A37" s="23">
        <v>45743</v>
      </c>
      <c r="B37" s="3" t="s">
        <v>255</v>
      </c>
      <c r="C37" s="3" t="s">
        <v>22</v>
      </c>
      <c r="D37" s="38"/>
      <c r="E37" s="5">
        <v>87.04</v>
      </c>
      <c r="F37" s="5"/>
      <c r="G37" s="5">
        <v>87.04</v>
      </c>
      <c r="H37" s="5"/>
      <c r="I37" s="5"/>
      <c r="J37" s="5"/>
      <c r="K37" s="5"/>
      <c r="L37" s="5"/>
      <c r="M37" s="5"/>
      <c r="N37" s="5"/>
      <c r="O37" s="5"/>
      <c r="P37" s="5"/>
      <c r="Q37" s="5"/>
      <c r="R37" s="15">
        <f t="shared" si="1"/>
        <v>0</v>
      </c>
      <c r="S37" s="9"/>
    </row>
    <row r="38" spans="1:19" s="117" customFormat="1" ht="15" thickBot="1" x14ac:dyDescent="0.35">
      <c r="A38" s="131">
        <v>45747</v>
      </c>
      <c r="B38" s="117" t="s">
        <v>255</v>
      </c>
      <c r="C38" s="117" t="s">
        <v>22</v>
      </c>
      <c r="D38" s="132"/>
      <c r="E38" s="118">
        <v>30.27</v>
      </c>
      <c r="F38" s="118"/>
      <c r="G38" s="118">
        <v>30.27</v>
      </c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6">
        <f t="shared" si="1"/>
        <v>0</v>
      </c>
      <c r="S38" s="133"/>
    </row>
    <row r="39" spans="1:19" s="3" customFormat="1" x14ac:dyDescent="0.3">
      <c r="A39" s="23">
        <v>45387</v>
      </c>
      <c r="B39" s="3" t="s">
        <v>256</v>
      </c>
      <c r="C39" s="3" t="s">
        <v>23</v>
      </c>
      <c r="D39" s="38">
        <v>224</v>
      </c>
      <c r="E39" s="5">
        <v>95</v>
      </c>
      <c r="F39" s="5"/>
      <c r="G39" s="5"/>
      <c r="H39" s="5"/>
      <c r="I39" s="5">
        <v>95</v>
      </c>
      <c r="J39" s="5"/>
      <c r="K39" s="5"/>
      <c r="L39" s="5"/>
      <c r="M39" s="5"/>
      <c r="N39" s="5"/>
      <c r="O39" s="5"/>
      <c r="P39" s="5"/>
      <c r="Q39" s="5"/>
      <c r="R39" s="15">
        <f t="shared" si="1"/>
        <v>0</v>
      </c>
      <c r="S39" s="74"/>
    </row>
    <row r="40" spans="1:19" x14ac:dyDescent="0.3">
      <c r="A40" s="23">
        <v>45396</v>
      </c>
      <c r="B40" s="3" t="s">
        <v>257</v>
      </c>
      <c r="C40" s="3" t="s">
        <v>23</v>
      </c>
      <c r="D40" s="38">
        <v>231</v>
      </c>
      <c r="E40" s="5">
        <v>1182.5</v>
      </c>
      <c r="F40" s="5"/>
      <c r="G40" s="5"/>
      <c r="H40" s="5"/>
      <c r="I40" s="5">
        <v>1182.5</v>
      </c>
      <c r="J40" s="98"/>
      <c r="K40" s="98"/>
      <c r="L40" s="98"/>
      <c r="M40" s="98"/>
      <c r="N40" s="98"/>
      <c r="O40" s="98"/>
      <c r="P40" s="98"/>
      <c r="Q40" s="98"/>
      <c r="R40" s="15">
        <f t="shared" si="1"/>
        <v>0</v>
      </c>
      <c r="S40" s="106"/>
    </row>
    <row r="41" spans="1:19" x14ac:dyDescent="0.3">
      <c r="A41" s="23">
        <v>45408</v>
      </c>
      <c r="B41" s="3" t="s">
        <v>258</v>
      </c>
      <c r="C41" s="3" t="s">
        <v>23</v>
      </c>
      <c r="D41" s="38">
        <v>230</v>
      </c>
      <c r="E41" s="5">
        <v>507.5</v>
      </c>
      <c r="F41" s="5"/>
      <c r="G41" s="5"/>
      <c r="H41" s="5"/>
      <c r="I41" s="5">
        <v>507.5</v>
      </c>
      <c r="J41" s="98"/>
      <c r="K41" s="98"/>
      <c r="L41" s="98"/>
      <c r="M41" s="98"/>
      <c r="N41" s="98"/>
      <c r="O41" s="98"/>
      <c r="P41" s="98"/>
      <c r="Q41" s="98"/>
      <c r="R41" s="15">
        <f t="shared" si="1"/>
        <v>0</v>
      </c>
      <c r="S41" s="106"/>
    </row>
    <row r="42" spans="1:19" x14ac:dyDescent="0.3">
      <c r="A42" s="23">
        <v>45425</v>
      </c>
      <c r="B42" s="3" t="s">
        <v>276</v>
      </c>
      <c r="C42" s="3" t="s">
        <v>23</v>
      </c>
      <c r="D42" s="38">
        <v>222</v>
      </c>
      <c r="E42" s="5">
        <v>95</v>
      </c>
      <c r="F42" s="5"/>
      <c r="G42" s="5"/>
      <c r="H42" s="5"/>
      <c r="I42" s="5">
        <v>95</v>
      </c>
      <c r="J42" s="98"/>
      <c r="K42" s="98"/>
      <c r="L42" s="98"/>
      <c r="M42" s="98"/>
      <c r="N42" s="98"/>
      <c r="O42" s="98"/>
      <c r="P42" s="98"/>
      <c r="Q42" s="98"/>
      <c r="R42" s="15">
        <f t="shared" si="1"/>
        <v>0</v>
      </c>
    </row>
    <row r="43" spans="1:19" x14ac:dyDescent="0.3">
      <c r="A43" s="23">
        <v>45433</v>
      </c>
      <c r="B43" s="3" t="s">
        <v>277</v>
      </c>
      <c r="C43" s="3" t="s">
        <v>23</v>
      </c>
      <c r="D43" s="38">
        <v>23</v>
      </c>
      <c r="E43" s="5">
        <v>30</v>
      </c>
      <c r="F43" s="5"/>
      <c r="G43" s="5"/>
      <c r="H43" s="5"/>
      <c r="I43" s="5">
        <v>30</v>
      </c>
      <c r="J43" s="98"/>
      <c r="K43" s="98"/>
      <c r="L43" s="98"/>
      <c r="M43" s="98"/>
      <c r="N43" s="98"/>
      <c r="O43" s="98"/>
      <c r="P43" s="98"/>
      <c r="Q43" s="98"/>
      <c r="R43" s="15">
        <f t="shared" si="1"/>
        <v>0</v>
      </c>
    </row>
    <row r="44" spans="1:19" x14ac:dyDescent="0.3">
      <c r="A44" s="23">
        <v>45441</v>
      </c>
      <c r="B44" s="3" t="s">
        <v>278</v>
      </c>
      <c r="C44" s="3" t="s">
        <v>23</v>
      </c>
      <c r="D44" s="38">
        <v>227</v>
      </c>
      <c r="E44" s="5">
        <v>95</v>
      </c>
      <c r="F44" s="5"/>
      <c r="G44" s="5"/>
      <c r="H44" s="5"/>
      <c r="I44" s="5">
        <v>95</v>
      </c>
      <c r="J44" s="98"/>
      <c r="K44" s="98"/>
      <c r="L44" s="98"/>
      <c r="M44" s="98"/>
      <c r="N44" s="98"/>
      <c r="O44" s="98"/>
      <c r="P44" s="98"/>
      <c r="Q44" s="98"/>
      <c r="R44" s="15">
        <f t="shared" si="1"/>
        <v>0</v>
      </c>
    </row>
    <row r="45" spans="1:19" s="3" customFormat="1" x14ac:dyDescent="0.3">
      <c r="A45" s="23">
        <v>45463</v>
      </c>
      <c r="B45" s="3" t="s">
        <v>288</v>
      </c>
      <c r="C45" s="3" t="s">
        <v>23</v>
      </c>
      <c r="D45" s="38">
        <v>233</v>
      </c>
      <c r="E45" s="5">
        <v>172.5</v>
      </c>
      <c r="F45" s="5"/>
      <c r="G45" s="5"/>
      <c r="H45" s="5"/>
      <c r="I45" s="5">
        <v>172.5</v>
      </c>
      <c r="J45" s="5"/>
      <c r="K45" s="5"/>
      <c r="L45" s="5"/>
      <c r="M45" s="5"/>
      <c r="N45" s="5"/>
      <c r="O45" s="5"/>
      <c r="P45" s="5"/>
      <c r="Q45" s="5"/>
      <c r="R45" s="15">
        <f t="shared" si="1"/>
        <v>0</v>
      </c>
      <c r="S45" s="9"/>
    </row>
    <row r="46" spans="1:19" x14ac:dyDescent="0.3">
      <c r="A46" s="23">
        <v>45548</v>
      </c>
      <c r="B46" s="3" t="s">
        <v>311</v>
      </c>
      <c r="C46" s="3" t="s">
        <v>23</v>
      </c>
      <c r="D46" s="38">
        <v>234</v>
      </c>
      <c r="E46" s="5">
        <v>187.5</v>
      </c>
      <c r="F46" s="5"/>
      <c r="G46" s="5"/>
      <c r="H46" s="5"/>
      <c r="I46" s="5">
        <v>187.5</v>
      </c>
      <c r="J46" s="98"/>
      <c r="K46" s="98"/>
      <c r="L46" s="98"/>
      <c r="M46" s="98"/>
      <c r="N46" s="98"/>
      <c r="O46" s="98"/>
      <c r="P46" s="98"/>
      <c r="Q46" s="98"/>
      <c r="R46" s="15">
        <f t="shared" si="1"/>
        <v>0</v>
      </c>
    </row>
    <row r="47" spans="1:19" x14ac:dyDescent="0.3">
      <c r="A47" s="23">
        <v>45560</v>
      </c>
      <c r="B47" s="3" t="s">
        <v>334</v>
      </c>
      <c r="C47" s="3" t="s">
        <v>23</v>
      </c>
      <c r="D47" s="38">
        <v>235</v>
      </c>
      <c r="E47" s="5">
        <v>172.5</v>
      </c>
      <c r="F47" s="5"/>
      <c r="G47" s="5"/>
      <c r="H47" s="5"/>
      <c r="I47" s="5">
        <v>172.5</v>
      </c>
      <c r="J47" s="5"/>
      <c r="K47" s="5"/>
      <c r="L47" s="5"/>
      <c r="M47" s="5"/>
      <c r="N47" s="5"/>
      <c r="O47" s="5"/>
      <c r="P47" s="5"/>
      <c r="Q47" s="5"/>
      <c r="R47" s="15">
        <f t="shared" si="1"/>
        <v>0</v>
      </c>
    </row>
    <row r="48" spans="1:19" x14ac:dyDescent="0.3">
      <c r="A48" s="23">
        <v>45582</v>
      </c>
      <c r="B48" s="3" t="s">
        <v>338</v>
      </c>
      <c r="C48" s="3" t="s">
        <v>23</v>
      </c>
      <c r="D48" s="38">
        <v>236</v>
      </c>
      <c r="E48" s="5">
        <v>172.5</v>
      </c>
      <c r="F48" s="5"/>
      <c r="G48" s="5"/>
      <c r="H48" s="5"/>
      <c r="I48" s="5">
        <v>172.5</v>
      </c>
      <c r="J48" s="98"/>
      <c r="K48" s="98"/>
      <c r="L48" s="98"/>
      <c r="M48" s="98"/>
      <c r="N48" s="98"/>
      <c r="O48" s="98"/>
      <c r="P48" s="98"/>
      <c r="Q48" s="98"/>
      <c r="R48" s="15">
        <f t="shared" si="1"/>
        <v>0</v>
      </c>
    </row>
    <row r="49" spans="1:19" x14ac:dyDescent="0.3">
      <c r="A49" s="23">
        <v>45604</v>
      </c>
      <c r="B49" s="3" t="s">
        <v>353</v>
      </c>
      <c r="C49" s="3" t="s">
        <v>23</v>
      </c>
      <c r="D49" s="38">
        <v>237</v>
      </c>
      <c r="E49" s="5">
        <v>652.5</v>
      </c>
      <c r="F49" s="5"/>
      <c r="G49" s="5"/>
      <c r="H49" s="5"/>
      <c r="I49" s="5">
        <v>652.5</v>
      </c>
      <c r="J49" s="98"/>
      <c r="K49" s="98"/>
      <c r="L49" s="98"/>
      <c r="M49" s="98"/>
      <c r="N49" s="98"/>
      <c r="O49" s="98"/>
      <c r="P49" s="98"/>
      <c r="Q49" s="98"/>
      <c r="R49" s="15">
        <f t="shared" si="1"/>
        <v>0</v>
      </c>
    </row>
    <row r="50" spans="1:19" x14ac:dyDescent="0.3">
      <c r="A50" s="23">
        <v>45629</v>
      </c>
      <c r="B50" s="3" t="s">
        <v>402</v>
      </c>
      <c r="C50" s="3" t="s">
        <v>23</v>
      </c>
      <c r="D50" s="38">
        <v>232</v>
      </c>
      <c r="E50" s="5">
        <v>95</v>
      </c>
      <c r="F50" s="5"/>
      <c r="G50" s="5"/>
      <c r="H50" s="5"/>
      <c r="I50" s="5">
        <v>95</v>
      </c>
      <c r="J50" s="98"/>
      <c r="K50" s="98"/>
      <c r="L50" s="98"/>
      <c r="M50" s="98"/>
      <c r="N50" s="98"/>
      <c r="O50" s="98"/>
      <c r="P50" s="98"/>
      <c r="Q50" s="98"/>
      <c r="R50" s="15">
        <f t="shared" si="1"/>
        <v>0</v>
      </c>
    </row>
    <row r="51" spans="1:19" x14ac:dyDescent="0.3">
      <c r="A51" s="23">
        <v>45629</v>
      </c>
      <c r="B51" s="3" t="s">
        <v>311</v>
      </c>
      <c r="C51" s="3" t="s">
        <v>23</v>
      </c>
      <c r="D51" s="38">
        <v>234</v>
      </c>
      <c r="E51" s="5">
        <v>95</v>
      </c>
      <c r="F51" s="5"/>
      <c r="G51" s="5"/>
      <c r="H51" s="5"/>
      <c r="I51" s="5">
        <v>95</v>
      </c>
      <c r="J51" s="98"/>
      <c r="K51" s="98"/>
      <c r="L51" s="98"/>
      <c r="M51" s="98"/>
      <c r="N51" s="98"/>
      <c r="O51" s="98"/>
      <c r="P51" s="98"/>
      <c r="Q51" s="98"/>
      <c r="R51" s="15">
        <f t="shared" si="1"/>
        <v>0</v>
      </c>
    </row>
    <row r="52" spans="1:19" x14ac:dyDescent="0.3">
      <c r="A52" s="23">
        <v>45693</v>
      </c>
      <c r="B52" s="3" t="s">
        <v>405</v>
      </c>
      <c r="C52" s="3" t="s">
        <v>23</v>
      </c>
      <c r="D52" s="38">
        <v>156</v>
      </c>
      <c r="E52" s="5">
        <v>325</v>
      </c>
      <c r="F52" s="5"/>
      <c r="G52" s="5"/>
      <c r="H52" s="5"/>
      <c r="I52" s="5">
        <v>325</v>
      </c>
      <c r="J52" s="98"/>
      <c r="K52" s="98"/>
      <c r="L52" s="98"/>
      <c r="M52" s="98"/>
      <c r="N52" s="98"/>
      <c r="O52" s="98"/>
      <c r="P52" s="98"/>
      <c r="Q52" s="98"/>
      <c r="R52" s="15">
        <f t="shared" si="1"/>
        <v>0</v>
      </c>
    </row>
    <row r="53" spans="1:19" x14ac:dyDescent="0.3">
      <c r="A53" s="23">
        <v>45702</v>
      </c>
      <c r="B53" s="3" t="s">
        <v>406</v>
      </c>
      <c r="C53" s="3" t="s">
        <v>23</v>
      </c>
      <c r="D53" s="38">
        <v>238</v>
      </c>
      <c r="E53" s="5">
        <v>235</v>
      </c>
      <c r="F53" s="5"/>
      <c r="G53" s="5"/>
      <c r="H53" s="5"/>
      <c r="I53" s="5">
        <v>235</v>
      </c>
      <c r="J53" s="98"/>
      <c r="K53" s="98"/>
      <c r="L53" s="98"/>
      <c r="M53" s="98"/>
      <c r="N53" s="98"/>
      <c r="O53" s="98"/>
      <c r="P53" s="98"/>
      <c r="Q53" s="98"/>
      <c r="R53" s="15">
        <f t="shared" si="1"/>
        <v>0</v>
      </c>
    </row>
    <row r="54" spans="1:19" x14ac:dyDescent="0.3">
      <c r="A54" s="23">
        <v>45733</v>
      </c>
      <c r="B54" s="3" t="s">
        <v>257</v>
      </c>
      <c r="C54" s="3" t="s">
        <v>23</v>
      </c>
      <c r="D54" s="38">
        <v>231</v>
      </c>
      <c r="E54" s="5">
        <v>115</v>
      </c>
      <c r="F54" s="5"/>
      <c r="G54" s="5"/>
      <c r="H54" s="5"/>
      <c r="I54" s="5">
        <v>115</v>
      </c>
      <c r="J54" s="98"/>
      <c r="K54" s="98"/>
      <c r="L54" s="98"/>
      <c r="M54" s="98"/>
      <c r="N54" s="98"/>
      <c r="O54" s="98"/>
      <c r="P54" s="98"/>
      <c r="Q54" s="98"/>
      <c r="R54" s="15">
        <f t="shared" si="1"/>
        <v>0</v>
      </c>
    </row>
    <row r="55" spans="1:19" x14ac:dyDescent="0.3">
      <c r="A55" s="23">
        <v>45741</v>
      </c>
      <c r="B55" s="3" t="s">
        <v>258</v>
      </c>
      <c r="C55" s="3" t="s">
        <v>23</v>
      </c>
      <c r="D55" s="38">
        <v>230</v>
      </c>
      <c r="E55" s="5">
        <v>115</v>
      </c>
      <c r="F55" s="5"/>
      <c r="G55" s="5"/>
      <c r="H55" s="5"/>
      <c r="I55" s="5">
        <v>115</v>
      </c>
      <c r="J55" s="98"/>
      <c r="K55" s="98"/>
      <c r="L55" s="98"/>
      <c r="M55" s="98"/>
      <c r="N55" s="98"/>
      <c r="O55" s="98"/>
      <c r="P55" s="98"/>
      <c r="Q55" s="98"/>
      <c r="R55" s="15">
        <f t="shared" si="1"/>
        <v>0</v>
      </c>
    </row>
    <row r="56" spans="1:19" x14ac:dyDescent="0.3">
      <c r="A56" s="23">
        <v>45742</v>
      </c>
      <c r="B56" s="3" t="s">
        <v>406</v>
      </c>
      <c r="C56" s="3" t="s">
        <v>23</v>
      </c>
      <c r="D56" s="38">
        <v>238</v>
      </c>
      <c r="E56" s="5">
        <v>115</v>
      </c>
      <c r="F56" s="5"/>
      <c r="G56" s="5"/>
      <c r="H56" s="5"/>
      <c r="I56" s="5">
        <v>115</v>
      </c>
      <c r="J56" s="98"/>
      <c r="K56" s="98"/>
      <c r="L56" s="98"/>
      <c r="M56" s="98"/>
      <c r="N56" s="98"/>
      <c r="O56" s="98"/>
      <c r="P56" s="98"/>
      <c r="Q56" s="98"/>
      <c r="R56" s="15">
        <f t="shared" si="1"/>
        <v>0</v>
      </c>
    </row>
    <row r="57" spans="1:19" s="103" customFormat="1" ht="15" thickBot="1" x14ac:dyDescent="0.35">
      <c r="A57" s="131">
        <v>45742</v>
      </c>
      <c r="B57" s="117" t="s">
        <v>419</v>
      </c>
      <c r="C57" s="117" t="s">
        <v>23</v>
      </c>
      <c r="D57" s="132">
        <v>239</v>
      </c>
      <c r="E57" s="118">
        <v>470</v>
      </c>
      <c r="F57" s="104"/>
      <c r="G57" s="104"/>
      <c r="H57" s="104"/>
      <c r="I57" s="118">
        <v>470</v>
      </c>
      <c r="J57" s="104"/>
      <c r="K57" s="104"/>
      <c r="L57" s="104"/>
      <c r="M57" s="104"/>
      <c r="N57" s="104"/>
      <c r="O57" s="104"/>
      <c r="P57" s="104"/>
      <c r="Q57" s="104"/>
      <c r="R57" s="116">
        <f t="shared" si="1"/>
        <v>0</v>
      </c>
    </row>
    <row r="58" spans="1:19" s="3" customFormat="1" x14ac:dyDescent="0.3">
      <c r="A58" s="16">
        <v>45412</v>
      </c>
      <c r="B58" s="3" t="s">
        <v>424</v>
      </c>
      <c r="C58" s="3" t="s">
        <v>262</v>
      </c>
      <c r="D58" s="38"/>
      <c r="E58" s="5">
        <v>27000</v>
      </c>
      <c r="F58" s="5"/>
      <c r="G58" s="5"/>
      <c r="H58" s="5"/>
      <c r="I58" s="5"/>
      <c r="J58" s="5">
        <v>27000</v>
      </c>
      <c r="K58" s="5"/>
      <c r="L58" s="5"/>
      <c r="M58" s="5"/>
      <c r="N58" s="5"/>
      <c r="O58" s="5"/>
      <c r="P58" s="5"/>
      <c r="Q58" s="5"/>
      <c r="R58" s="15">
        <f t="shared" ref="R58" si="2">E58-G58-H58-I58-J58-K58-L58-M58-N58-P58-Q58</f>
        <v>0</v>
      </c>
      <c r="S58" s="9"/>
    </row>
    <row r="59" spans="1:19" x14ac:dyDescent="0.3">
      <c r="A59" s="16">
        <v>45470</v>
      </c>
      <c r="B59" s="3" t="s">
        <v>17</v>
      </c>
      <c r="C59" s="3" t="s">
        <v>262</v>
      </c>
      <c r="D59" s="38"/>
      <c r="E59" s="5">
        <v>3399.65</v>
      </c>
      <c r="F59" s="5"/>
      <c r="G59" s="5"/>
      <c r="H59" s="5"/>
      <c r="I59" s="5"/>
      <c r="J59" s="5"/>
      <c r="K59" s="5"/>
      <c r="L59" s="5"/>
      <c r="M59" s="5"/>
      <c r="N59" s="5">
        <v>3399.65</v>
      </c>
      <c r="O59" s="5"/>
      <c r="P59" s="5"/>
      <c r="Q59" s="5"/>
      <c r="R59" s="15">
        <f t="shared" ref="R59:R60" si="3">E59-G59-H59-I59-J59-K59-L59-M59-N59-P59-Q59-O59</f>
        <v>0</v>
      </c>
    </row>
    <row r="60" spans="1:19" x14ac:dyDescent="0.3">
      <c r="A60" s="16">
        <v>45490</v>
      </c>
      <c r="B60" s="3" t="s">
        <v>17</v>
      </c>
      <c r="C60" s="3" t="s">
        <v>262</v>
      </c>
      <c r="D60" s="38"/>
      <c r="E60" s="5">
        <v>2271.4</v>
      </c>
      <c r="F60" s="5"/>
      <c r="G60" s="5"/>
      <c r="H60" s="5"/>
      <c r="I60" s="5"/>
      <c r="J60" s="5"/>
      <c r="K60" s="5"/>
      <c r="L60" s="5"/>
      <c r="M60" s="5"/>
      <c r="N60" s="5">
        <v>2271.4</v>
      </c>
      <c r="O60" s="5"/>
      <c r="P60" s="5"/>
      <c r="Q60" s="5"/>
      <c r="R60" s="15">
        <f t="shared" si="3"/>
        <v>0</v>
      </c>
      <c r="S60" s="106"/>
    </row>
    <row r="61" spans="1:19" x14ac:dyDescent="0.3">
      <c r="A61" s="16">
        <v>45504</v>
      </c>
      <c r="B61" s="3" t="s">
        <v>312</v>
      </c>
      <c r="C61" s="3" t="s">
        <v>262</v>
      </c>
      <c r="D61" s="38"/>
      <c r="E61" s="5">
        <v>20</v>
      </c>
      <c r="F61" s="98"/>
      <c r="G61" s="98"/>
      <c r="H61" s="5">
        <v>20</v>
      </c>
      <c r="I61" s="98"/>
      <c r="J61" s="98"/>
      <c r="K61" s="98"/>
      <c r="L61" s="98"/>
      <c r="M61" s="98"/>
      <c r="N61" s="98"/>
      <c r="O61" s="5"/>
      <c r="P61" s="98"/>
      <c r="Q61" s="98"/>
      <c r="R61" s="15">
        <f>E61-G61-H61-I61-J61-K61-L61-M61-N61-P61-Q61-O61</f>
        <v>0</v>
      </c>
    </row>
    <row r="62" spans="1:19" s="3" customFormat="1" x14ac:dyDescent="0.3">
      <c r="A62" s="16">
        <v>45562</v>
      </c>
      <c r="B62" s="3" t="s">
        <v>424</v>
      </c>
      <c r="C62" s="3" t="s">
        <v>262</v>
      </c>
      <c r="D62" s="38"/>
      <c r="E62" s="5">
        <v>27000</v>
      </c>
      <c r="F62" s="5"/>
      <c r="G62" s="5"/>
      <c r="H62" s="5"/>
      <c r="I62" s="5"/>
      <c r="J62" s="5">
        <v>27000</v>
      </c>
      <c r="K62" s="5"/>
      <c r="L62" s="5"/>
      <c r="M62" s="5"/>
      <c r="N62" s="5"/>
      <c r="O62" s="5"/>
      <c r="P62" s="5"/>
      <c r="Q62" s="5"/>
      <c r="R62" s="15">
        <f t="shared" ref="R62:R87" si="4">E62-G62-H62-I62-J62-K62-L62-M62-N62-P62-Q62-O62</f>
        <v>0</v>
      </c>
      <c r="S62" s="9"/>
    </row>
    <row r="63" spans="1:19" s="3" customFormat="1" x14ac:dyDescent="0.3">
      <c r="A63" s="16">
        <v>45572</v>
      </c>
      <c r="B63" s="3" t="s">
        <v>339</v>
      </c>
      <c r="C63" s="3" t="s">
        <v>262</v>
      </c>
      <c r="D63" s="38"/>
      <c r="E63" s="5">
        <v>993.34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>
        <v>993.34</v>
      </c>
      <c r="Q63" s="5"/>
      <c r="R63" s="15">
        <f t="shared" si="4"/>
        <v>0</v>
      </c>
      <c r="S63" s="9"/>
    </row>
    <row r="64" spans="1:19" s="3" customFormat="1" x14ac:dyDescent="0.3">
      <c r="A64" s="16">
        <v>45582</v>
      </c>
      <c r="B64" s="3" t="s">
        <v>340</v>
      </c>
      <c r="C64" s="3" t="s">
        <v>262</v>
      </c>
      <c r="D64" s="38"/>
      <c r="E64" s="5">
        <v>59</v>
      </c>
      <c r="F64" s="5"/>
      <c r="G64" s="5"/>
      <c r="H64" s="5"/>
      <c r="I64" s="5"/>
      <c r="J64" s="5"/>
      <c r="K64" s="5"/>
      <c r="L64" s="5"/>
      <c r="M64" s="5"/>
      <c r="N64" s="5"/>
      <c r="O64" s="5"/>
      <c r="P64" s="5">
        <v>59</v>
      </c>
      <c r="Q64" s="5"/>
      <c r="R64" s="15">
        <f t="shared" si="4"/>
        <v>0</v>
      </c>
      <c r="S64" s="9"/>
    </row>
    <row r="65" spans="1:19" x14ac:dyDescent="0.3">
      <c r="A65" s="16">
        <v>45589</v>
      </c>
      <c r="B65" s="3" t="s">
        <v>17</v>
      </c>
      <c r="C65" s="3" t="s">
        <v>262</v>
      </c>
      <c r="D65" s="38"/>
      <c r="E65" s="5">
        <v>1294.4000000000001</v>
      </c>
      <c r="F65" s="5"/>
      <c r="G65" s="5"/>
      <c r="H65" s="5"/>
      <c r="I65" s="5"/>
      <c r="J65" s="5"/>
      <c r="K65" s="5"/>
      <c r="L65" s="5"/>
      <c r="M65" s="5"/>
      <c r="N65" s="5">
        <v>1294.4000000000001</v>
      </c>
      <c r="O65" s="5"/>
      <c r="P65" s="5"/>
      <c r="Q65" s="5"/>
      <c r="R65" s="15">
        <f t="shared" si="4"/>
        <v>0</v>
      </c>
    </row>
    <row r="66" spans="1:19" x14ac:dyDescent="0.3">
      <c r="A66" s="16">
        <v>45660</v>
      </c>
      <c r="B66" s="3" t="s">
        <v>359</v>
      </c>
      <c r="C66" s="3" t="s">
        <v>262</v>
      </c>
      <c r="D66" s="38"/>
      <c r="E66" s="5">
        <v>20</v>
      </c>
      <c r="F66" s="5"/>
      <c r="G66" s="5"/>
      <c r="H66" s="5">
        <v>20</v>
      </c>
      <c r="I66" s="5"/>
      <c r="J66" s="5"/>
      <c r="K66" s="5"/>
      <c r="L66" s="5"/>
      <c r="M66" s="5"/>
      <c r="N66" s="5"/>
      <c r="O66" s="5"/>
      <c r="P66" s="5"/>
      <c r="Q66" s="5"/>
      <c r="R66" s="15">
        <f t="shared" si="4"/>
        <v>0</v>
      </c>
      <c r="S66" s="22"/>
    </row>
    <row r="67" spans="1:19" x14ac:dyDescent="0.3">
      <c r="A67" s="16">
        <v>45660</v>
      </c>
      <c r="B67" s="3" t="s">
        <v>360</v>
      </c>
      <c r="C67" s="3" t="s">
        <v>262</v>
      </c>
      <c r="D67" s="38"/>
      <c r="E67" s="5">
        <v>20</v>
      </c>
      <c r="F67" s="5"/>
      <c r="G67" s="5"/>
      <c r="H67" s="5">
        <v>20</v>
      </c>
      <c r="I67" s="5"/>
      <c r="J67" s="5"/>
      <c r="K67" s="5"/>
      <c r="L67" s="5"/>
      <c r="M67" s="5"/>
      <c r="N67" s="5"/>
      <c r="O67" s="5"/>
      <c r="P67" s="5"/>
      <c r="Q67" s="5"/>
      <c r="R67" s="15">
        <f t="shared" si="4"/>
        <v>0</v>
      </c>
      <c r="S67" s="22"/>
    </row>
    <row r="68" spans="1:19" x14ac:dyDescent="0.3">
      <c r="A68" s="16">
        <v>45660</v>
      </c>
      <c r="B68" s="3" t="s">
        <v>361</v>
      </c>
      <c r="C68" s="3" t="s">
        <v>262</v>
      </c>
      <c r="D68" s="38"/>
      <c r="E68" s="5">
        <v>7.5</v>
      </c>
      <c r="F68" s="5"/>
      <c r="G68" s="5"/>
      <c r="H68" s="5">
        <v>7.5</v>
      </c>
      <c r="I68" s="5"/>
      <c r="J68" s="5"/>
      <c r="K68" s="5"/>
      <c r="L68" s="5"/>
      <c r="M68" s="5"/>
      <c r="N68" s="5"/>
      <c r="O68" s="5"/>
      <c r="P68" s="5"/>
      <c r="Q68" s="5"/>
      <c r="R68" s="15">
        <f t="shared" si="4"/>
        <v>0</v>
      </c>
      <c r="S68" s="22"/>
    </row>
    <row r="69" spans="1:19" x14ac:dyDescent="0.3">
      <c r="A69" s="16">
        <v>45660</v>
      </c>
      <c r="B69" s="3" t="s">
        <v>362</v>
      </c>
      <c r="C69" s="3" t="s">
        <v>262</v>
      </c>
      <c r="D69" s="38"/>
      <c r="E69" s="5">
        <v>20</v>
      </c>
      <c r="F69" s="5"/>
      <c r="G69" s="5"/>
      <c r="H69" s="5">
        <v>20</v>
      </c>
      <c r="I69" s="5"/>
      <c r="J69" s="5"/>
      <c r="K69" s="5"/>
      <c r="L69" s="5"/>
      <c r="M69" s="5"/>
      <c r="N69" s="5"/>
      <c r="O69" s="5"/>
      <c r="P69" s="5"/>
      <c r="Q69" s="5"/>
      <c r="R69" s="15">
        <f t="shared" si="4"/>
        <v>0</v>
      </c>
      <c r="S69" s="22"/>
    </row>
    <row r="70" spans="1:19" x14ac:dyDescent="0.3">
      <c r="A70" s="16">
        <v>45661</v>
      </c>
      <c r="B70" s="3" t="s">
        <v>363</v>
      </c>
      <c r="C70" s="3" t="s">
        <v>262</v>
      </c>
      <c r="D70" s="38"/>
      <c r="E70" s="5">
        <v>7.5</v>
      </c>
      <c r="F70" s="5"/>
      <c r="G70" s="5"/>
      <c r="H70" s="5">
        <v>7.5</v>
      </c>
      <c r="I70" s="5"/>
      <c r="J70" s="5"/>
      <c r="K70" s="5"/>
      <c r="L70" s="5"/>
      <c r="M70" s="5"/>
      <c r="N70" s="5"/>
      <c r="O70" s="5"/>
      <c r="P70" s="5"/>
      <c r="Q70" s="5"/>
      <c r="R70" s="15">
        <f t="shared" si="4"/>
        <v>0</v>
      </c>
      <c r="S70" s="22"/>
    </row>
    <row r="71" spans="1:19" x14ac:dyDescent="0.3">
      <c r="A71" s="16">
        <v>45661</v>
      </c>
      <c r="B71" s="3" t="s">
        <v>364</v>
      </c>
      <c r="C71" s="3" t="s">
        <v>262</v>
      </c>
      <c r="D71" s="38"/>
      <c r="E71" s="5">
        <v>10</v>
      </c>
      <c r="F71" s="5"/>
      <c r="G71" s="5"/>
      <c r="H71" s="5">
        <v>10</v>
      </c>
      <c r="I71" s="5"/>
      <c r="J71" s="5"/>
      <c r="K71" s="5"/>
      <c r="L71" s="5"/>
      <c r="M71" s="5"/>
      <c r="N71" s="5"/>
      <c r="O71" s="5"/>
      <c r="P71" s="5"/>
      <c r="Q71" s="5"/>
      <c r="R71" s="15">
        <f t="shared" si="4"/>
        <v>0</v>
      </c>
      <c r="S71" s="22"/>
    </row>
    <row r="72" spans="1:19" x14ac:dyDescent="0.3">
      <c r="A72" s="16">
        <v>45662</v>
      </c>
      <c r="B72" s="3" t="s">
        <v>365</v>
      </c>
      <c r="C72" s="3" t="s">
        <v>262</v>
      </c>
      <c r="D72" s="38"/>
      <c r="E72" s="5">
        <v>20</v>
      </c>
      <c r="F72" s="5"/>
      <c r="G72" s="5"/>
      <c r="H72" s="5">
        <v>20</v>
      </c>
      <c r="I72" s="5"/>
      <c r="J72" s="5"/>
      <c r="K72" s="5"/>
      <c r="L72" s="5"/>
      <c r="M72" s="5"/>
      <c r="N72" s="5"/>
      <c r="O72" s="5"/>
      <c r="P72" s="5"/>
      <c r="Q72" s="5"/>
      <c r="R72" s="15">
        <f t="shared" si="4"/>
        <v>0</v>
      </c>
      <c r="S72" s="22"/>
    </row>
    <row r="73" spans="1:19" x14ac:dyDescent="0.3">
      <c r="A73" s="16">
        <v>45662</v>
      </c>
      <c r="B73" s="3" t="s">
        <v>366</v>
      </c>
      <c r="C73" s="3" t="s">
        <v>262</v>
      </c>
      <c r="D73" s="38"/>
      <c r="E73" s="5">
        <v>10</v>
      </c>
      <c r="F73" s="5"/>
      <c r="G73" s="5"/>
      <c r="H73" s="5">
        <v>10</v>
      </c>
      <c r="I73" s="5"/>
      <c r="J73" s="5"/>
      <c r="K73" s="5"/>
      <c r="L73" s="5"/>
      <c r="M73" s="5"/>
      <c r="N73" s="5"/>
      <c r="O73" s="5"/>
      <c r="P73" s="5"/>
      <c r="Q73" s="5"/>
      <c r="R73" s="15">
        <f t="shared" si="4"/>
        <v>0</v>
      </c>
      <c r="S73" s="22"/>
    </row>
    <row r="74" spans="1:19" x14ac:dyDescent="0.3">
      <c r="A74" s="16">
        <v>45663</v>
      </c>
      <c r="B74" s="3" t="s">
        <v>367</v>
      </c>
      <c r="C74" s="3" t="s">
        <v>262</v>
      </c>
      <c r="D74" s="38"/>
      <c r="E74" s="5">
        <v>15</v>
      </c>
      <c r="F74" s="5"/>
      <c r="G74" s="5"/>
      <c r="H74" s="5">
        <v>15</v>
      </c>
      <c r="I74" s="5"/>
      <c r="J74" s="5"/>
      <c r="K74" s="5"/>
      <c r="L74" s="5"/>
      <c r="M74" s="5"/>
      <c r="N74" s="5"/>
      <c r="O74" s="5"/>
      <c r="P74" s="5"/>
      <c r="Q74" s="5"/>
      <c r="R74" s="15">
        <f t="shared" si="4"/>
        <v>0</v>
      </c>
      <c r="S74" s="22"/>
    </row>
    <row r="75" spans="1:19" x14ac:dyDescent="0.3">
      <c r="A75" s="16">
        <v>45663</v>
      </c>
      <c r="B75" s="3" t="s">
        <v>368</v>
      </c>
      <c r="C75" s="3" t="s">
        <v>262</v>
      </c>
      <c r="D75" s="38"/>
      <c r="E75" s="5">
        <v>10</v>
      </c>
      <c r="F75" s="5"/>
      <c r="G75" s="5"/>
      <c r="H75" s="5">
        <v>10</v>
      </c>
      <c r="I75" s="5"/>
      <c r="J75" s="5"/>
      <c r="K75" s="5"/>
      <c r="L75" s="5"/>
      <c r="M75" s="5"/>
      <c r="N75" s="5"/>
      <c r="O75" s="5"/>
      <c r="P75" s="5"/>
      <c r="Q75" s="5"/>
      <c r="R75" s="15">
        <f t="shared" si="4"/>
        <v>0</v>
      </c>
      <c r="S75" s="22"/>
    </row>
    <row r="76" spans="1:19" x14ac:dyDescent="0.3">
      <c r="A76" s="16">
        <v>45664</v>
      </c>
      <c r="B76" s="3" t="s">
        <v>369</v>
      </c>
      <c r="C76" s="3" t="s">
        <v>262</v>
      </c>
      <c r="D76" s="38"/>
      <c r="E76" s="5">
        <v>20</v>
      </c>
      <c r="F76" s="5"/>
      <c r="G76" s="5"/>
      <c r="H76" s="5">
        <v>20</v>
      </c>
      <c r="I76" s="5"/>
      <c r="J76" s="5"/>
      <c r="K76" s="5"/>
      <c r="L76" s="5"/>
      <c r="M76" s="5"/>
      <c r="N76" s="5"/>
      <c r="O76" s="5"/>
      <c r="P76" s="5"/>
      <c r="Q76" s="5"/>
      <c r="R76" s="15">
        <f t="shared" si="4"/>
        <v>0</v>
      </c>
      <c r="S76" s="22"/>
    </row>
    <row r="77" spans="1:19" x14ac:dyDescent="0.3">
      <c r="A77" s="16">
        <v>45664</v>
      </c>
      <c r="B77" s="3" t="s">
        <v>370</v>
      </c>
      <c r="C77" s="3" t="s">
        <v>262</v>
      </c>
      <c r="D77" s="38"/>
      <c r="E77" s="5">
        <v>20</v>
      </c>
      <c r="F77" s="5"/>
      <c r="G77" s="5"/>
      <c r="H77" s="5">
        <v>20</v>
      </c>
      <c r="I77" s="5"/>
      <c r="J77" s="5"/>
      <c r="K77" s="5"/>
      <c r="L77" s="5"/>
      <c r="M77" s="5"/>
      <c r="N77" s="5"/>
      <c r="O77" s="5"/>
      <c r="P77" s="5"/>
      <c r="Q77" s="5"/>
      <c r="R77" s="15">
        <f t="shared" si="4"/>
        <v>0</v>
      </c>
      <c r="S77" s="22"/>
    </row>
    <row r="78" spans="1:19" x14ac:dyDescent="0.3">
      <c r="A78" s="16">
        <v>45665</v>
      </c>
      <c r="B78" s="3" t="s">
        <v>371</v>
      </c>
      <c r="C78" s="3" t="s">
        <v>262</v>
      </c>
      <c r="D78" s="38"/>
      <c r="E78" s="5">
        <v>20</v>
      </c>
      <c r="F78" s="5"/>
      <c r="G78" s="5"/>
      <c r="H78" s="5">
        <v>20</v>
      </c>
      <c r="I78" s="5"/>
      <c r="J78" s="5"/>
      <c r="K78" s="5"/>
      <c r="L78" s="5"/>
      <c r="M78" s="5"/>
      <c r="N78" s="5"/>
      <c r="O78" s="5"/>
      <c r="P78" s="5"/>
      <c r="Q78" s="5"/>
      <c r="R78" s="15">
        <f t="shared" si="4"/>
        <v>0</v>
      </c>
      <c r="S78" s="22"/>
    </row>
    <row r="79" spans="1:19" x14ac:dyDescent="0.3">
      <c r="A79" s="16">
        <v>45667</v>
      </c>
      <c r="B79" s="3" t="s">
        <v>372</v>
      </c>
      <c r="C79" s="3" t="s">
        <v>262</v>
      </c>
      <c r="D79" s="38"/>
      <c r="E79" s="5">
        <v>7.5</v>
      </c>
      <c r="F79" s="5"/>
      <c r="G79" s="5"/>
      <c r="H79" s="5">
        <v>7.5</v>
      </c>
      <c r="I79" s="5"/>
      <c r="J79" s="5"/>
      <c r="K79" s="5"/>
      <c r="L79" s="5"/>
      <c r="M79" s="5"/>
      <c r="N79" s="5"/>
      <c r="O79" s="5"/>
      <c r="P79" s="5"/>
      <c r="Q79" s="5"/>
      <c r="R79" s="15">
        <f t="shared" si="4"/>
        <v>0</v>
      </c>
      <c r="S79" s="22"/>
    </row>
    <row r="80" spans="1:19" x14ac:dyDescent="0.3">
      <c r="A80" s="16">
        <v>45667</v>
      </c>
      <c r="B80" s="3" t="s">
        <v>373</v>
      </c>
      <c r="C80" s="3" t="s">
        <v>262</v>
      </c>
      <c r="D80" s="38"/>
      <c r="E80" s="5">
        <v>20</v>
      </c>
      <c r="F80" s="5"/>
      <c r="G80" s="5"/>
      <c r="H80" s="5">
        <v>20</v>
      </c>
      <c r="I80" s="5"/>
      <c r="J80" s="5"/>
      <c r="K80" s="5"/>
      <c r="L80" s="5"/>
      <c r="M80" s="5"/>
      <c r="N80" s="5"/>
      <c r="O80" s="5"/>
      <c r="P80" s="5"/>
      <c r="Q80" s="5"/>
      <c r="R80" s="15">
        <f t="shared" si="4"/>
        <v>0</v>
      </c>
      <c r="S80" s="22"/>
    </row>
    <row r="81" spans="1:19" x14ac:dyDescent="0.3">
      <c r="A81" s="16">
        <v>45669</v>
      </c>
      <c r="B81" s="3" t="s">
        <v>374</v>
      </c>
      <c r="C81" s="3" t="s">
        <v>262</v>
      </c>
      <c r="D81" s="38"/>
      <c r="E81" s="5">
        <v>20</v>
      </c>
      <c r="F81" s="5"/>
      <c r="G81" s="5"/>
      <c r="H81" s="5">
        <v>20</v>
      </c>
      <c r="I81" s="5"/>
      <c r="J81" s="5"/>
      <c r="K81" s="5"/>
      <c r="L81" s="5"/>
      <c r="M81" s="5"/>
      <c r="N81" s="5"/>
      <c r="O81" s="5"/>
      <c r="P81" s="5"/>
      <c r="Q81" s="5"/>
      <c r="R81" s="15">
        <f t="shared" si="4"/>
        <v>0</v>
      </c>
      <c r="S81" s="22"/>
    </row>
    <row r="82" spans="1:19" x14ac:dyDescent="0.3">
      <c r="A82" s="16">
        <v>45670</v>
      </c>
      <c r="B82" s="3" t="s">
        <v>375</v>
      </c>
      <c r="C82" s="3" t="s">
        <v>262</v>
      </c>
      <c r="D82" s="38"/>
      <c r="E82" s="5">
        <v>20</v>
      </c>
      <c r="F82" s="5"/>
      <c r="G82" s="5"/>
      <c r="H82" s="5">
        <v>20</v>
      </c>
      <c r="I82" s="5"/>
      <c r="J82" s="5"/>
      <c r="K82" s="5"/>
      <c r="L82" s="5"/>
      <c r="M82" s="5"/>
      <c r="N82" s="5"/>
      <c r="O82" s="5"/>
      <c r="P82" s="5"/>
      <c r="Q82" s="5"/>
      <c r="R82" s="15">
        <f t="shared" si="4"/>
        <v>0</v>
      </c>
      <c r="S82" s="22"/>
    </row>
    <row r="83" spans="1:19" x14ac:dyDescent="0.3">
      <c r="A83" s="16">
        <v>45671</v>
      </c>
      <c r="B83" s="3" t="s">
        <v>412</v>
      </c>
      <c r="C83" s="3" t="s">
        <v>262</v>
      </c>
      <c r="D83" s="38"/>
      <c r="E83" s="5">
        <v>20</v>
      </c>
      <c r="F83" s="5"/>
      <c r="G83" s="5"/>
      <c r="H83" s="5">
        <v>20</v>
      </c>
      <c r="I83" s="5"/>
      <c r="J83" s="5"/>
      <c r="K83" s="5"/>
      <c r="L83" s="5"/>
      <c r="M83" s="5"/>
      <c r="N83" s="5"/>
      <c r="O83" s="5"/>
      <c r="P83" s="5"/>
      <c r="Q83" s="5"/>
      <c r="R83" s="15">
        <f t="shared" si="4"/>
        <v>0</v>
      </c>
      <c r="S83" s="22"/>
    </row>
    <row r="84" spans="1:19" x14ac:dyDescent="0.3">
      <c r="A84" s="16">
        <v>45671</v>
      </c>
      <c r="B84" s="3" t="s">
        <v>376</v>
      </c>
      <c r="C84" s="3" t="s">
        <v>262</v>
      </c>
      <c r="D84" s="38"/>
      <c r="E84" s="5">
        <v>20</v>
      </c>
      <c r="F84" s="5"/>
      <c r="G84" s="5"/>
      <c r="H84" s="5">
        <v>20</v>
      </c>
      <c r="I84" s="5"/>
      <c r="J84" s="5"/>
      <c r="K84" s="5"/>
      <c r="L84" s="5"/>
      <c r="M84" s="5"/>
      <c r="N84" s="5"/>
      <c r="O84" s="5"/>
      <c r="P84" s="5"/>
      <c r="Q84" s="5"/>
      <c r="R84" s="15">
        <f t="shared" si="4"/>
        <v>0</v>
      </c>
      <c r="S84" s="22"/>
    </row>
    <row r="85" spans="1:19" x14ac:dyDescent="0.3">
      <c r="A85" s="16">
        <v>45675</v>
      </c>
      <c r="B85" s="3" t="s">
        <v>377</v>
      </c>
      <c r="C85" s="3" t="s">
        <v>262</v>
      </c>
      <c r="D85" s="38"/>
      <c r="E85" s="5">
        <v>10</v>
      </c>
      <c r="F85" s="5"/>
      <c r="G85" s="5"/>
      <c r="H85" s="5">
        <v>10</v>
      </c>
      <c r="I85" s="5"/>
      <c r="J85" s="5"/>
      <c r="K85" s="5"/>
      <c r="L85" s="5"/>
      <c r="M85" s="5"/>
      <c r="N85" s="5"/>
      <c r="O85" s="5"/>
      <c r="P85" s="5"/>
      <c r="Q85" s="5"/>
      <c r="R85" s="15">
        <f t="shared" si="4"/>
        <v>0</v>
      </c>
      <c r="S85" s="22"/>
    </row>
    <row r="86" spans="1:19" x14ac:dyDescent="0.3">
      <c r="A86" s="16">
        <v>45715</v>
      </c>
      <c r="B86" s="3" t="s">
        <v>407</v>
      </c>
      <c r="C86" s="3" t="s">
        <v>262</v>
      </c>
      <c r="D86" s="38"/>
      <c r="E86" s="5">
        <v>3153.25</v>
      </c>
      <c r="F86" s="5"/>
      <c r="G86" s="5"/>
      <c r="H86" s="5"/>
      <c r="I86" s="5"/>
      <c r="J86" s="5"/>
      <c r="K86" s="5"/>
      <c r="L86" s="5"/>
      <c r="M86" s="5"/>
      <c r="N86" s="5">
        <v>3153.25</v>
      </c>
      <c r="O86" s="5"/>
      <c r="P86" s="5"/>
      <c r="Q86" s="5"/>
      <c r="R86" s="15">
        <f t="shared" si="4"/>
        <v>0</v>
      </c>
      <c r="S86" s="22"/>
    </row>
    <row r="87" spans="1:19" x14ac:dyDescent="0.3">
      <c r="A87" s="16">
        <v>45744</v>
      </c>
      <c r="B87" s="3" t="s">
        <v>424</v>
      </c>
      <c r="C87" s="3" t="s">
        <v>262</v>
      </c>
      <c r="D87" s="38"/>
      <c r="E87" s="5">
        <v>16494.919999999998</v>
      </c>
      <c r="F87" s="5"/>
      <c r="G87" s="5"/>
      <c r="H87" s="5"/>
      <c r="I87" s="5"/>
      <c r="J87" s="5"/>
      <c r="K87" s="5">
        <v>16494.919999999998</v>
      </c>
      <c r="L87" s="5"/>
      <c r="M87" s="5"/>
      <c r="N87" s="5"/>
      <c r="O87" s="5"/>
      <c r="P87" s="5"/>
      <c r="Q87" s="5"/>
      <c r="R87" s="15">
        <f t="shared" si="4"/>
        <v>0</v>
      </c>
      <c r="S87" s="22"/>
    </row>
    <row r="88" spans="1:19" x14ac:dyDescent="0.3">
      <c r="A88" s="16"/>
      <c r="B88" s="3"/>
      <c r="C88" s="3"/>
      <c r="D88" s="38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15"/>
      <c r="S88" s="22"/>
    </row>
    <row r="89" spans="1:19" x14ac:dyDescent="0.3">
      <c r="A89" s="16"/>
      <c r="B89" s="3"/>
      <c r="C89" s="3"/>
      <c r="D89" s="38"/>
      <c r="E89" s="5"/>
      <c r="F89" s="5"/>
      <c r="G89" s="5"/>
      <c r="H89" s="5"/>
      <c r="I89" s="98"/>
      <c r="J89" s="98"/>
      <c r="K89" s="98"/>
      <c r="L89" s="98"/>
      <c r="M89" s="98"/>
      <c r="N89" s="98"/>
      <c r="O89" s="98"/>
      <c r="P89" s="98"/>
      <c r="Q89" s="98"/>
      <c r="R89" s="41"/>
      <c r="S89" s="22"/>
    </row>
    <row r="90" spans="1:19" x14ac:dyDescent="0.3">
      <c r="A90" s="16"/>
      <c r="B90" s="3"/>
      <c r="C90" s="3"/>
      <c r="D90" s="38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15"/>
      <c r="S90" s="22"/>
    </row>
    <row r="91" spans="1:19" x14ac:dyDescent="0.3">
      <c r="A91" s="16"/>
      <c r="B91" s="3"/>
      <c r="C91" s="3"/>
      <c r="D91" s="38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15"/>
      <c r="S91" s="22"/>
    </row>
    <row r="92" spans="1:19" x14ac:dyDescent="0.3">
      <c r="A92" s="16"/>
      <c r="B92" s="3"/>
      <c r="C92" s="3"/>
      <c r="D92" s="38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15"/>
      <c r="S92" s="22"/>
    </row>
    <row r="93" spans="1:19" x14ac:dyDescent="0.3">
      <c r="A93" s="16"/>
      <c r="B93" s="3"/>
      <c r="C93" s="3"/>
      <c r="D93" s="38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15"/>
      <c r="S93" s="22"/>
    </row>
    <row r="94" spans="1:19" x14ac:dyDescent="0.3">
      <c r="A94" s="102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41"/>
      <c r="S94" s="22"/>
    </row>
    <row r="95" spans="1:19" x14ac:dyDescent="0.3">
      <c r="A95" s="102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41"/>
      <c r="S95" s="22"/>
    </row>
    <row r="96" spans="1:19" x14ac:dyDescent="0.3">
      <c r="A96" s="102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41"/>
      <c r="S96" s="22"/>
    </row>
    <row r="97" spans="1:19" x14ac:dyDescent="0.3">
      <c r="A97" s="102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41"/>
      <c r="S97" s="22"/>
    </row>
    <row r="98" spans="1:19" x14ac:dyDescent="0.3">
      <c r="A98" s="102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41"/>
      <c r="S98" s="22"/>
    </row>
    <row r="99" spans="1:19" x14ac:dyDescent="0.3">
      <c r="A99" s="102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41"/>
      <c r="S99" s="22"/>
    </row>
    <row r="100" spans="1:19" x14ac:dyDescent="0.3">
      <c r="A100" s="102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41"/>
      <c r="S100" s="22"/>
    </row>
    <row r="101" spans="1:19" x14ac:dyDescent="0.3">
      <c r="A101" s="102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41"/>
      <c r="S101" s="22"/>
    </row>
    <row r="102" spans="1:19" x14ac:dyDescent="0.3">
      <c r="A102" s="102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41"/>
      <c r="S102" s="22"/>
    </row>
    <row r="103" spans="1:19" x14ac:dyDescent="0.3">
      <c r="A103" s="102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41"/>
      <c r="S103" s="22"/>
    </row>
    <row r="104" spans="1:19" x14ac:dyDescent="0.3">
      <c r="A104" s="102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41"/>
      <c r="S104" s="22"/>
    </row>
    <row r="105" spans="1:19" x14ac:dyDescent="0.3">
      <c r="A105" s="102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41"/>
      <c r="S105" s="22"/>
    </row>
    <row r="106" spans="1:19" x14ac:dyDescent="0.3">
      <c r="A106" s="102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41"/>
      <c r="S106" s="22"/>
    </row>
    <row r="107" spans="1:19" x14ac:dyDescent="0.3">
      <c r="R107" s="41"/>
      <c r="S107" s="22"/>
    </row>
    <row r="108" spans="1:19" x14ac:dyDescent="0.3">
      <c r="R108" s="41"/>
      <c r="S108" s="22"/>
    </row>
    <row r="109" spans="1:19" x14ac:dyDescent="0.3">
      <c r="R109" s="41"/>
      <c r="S109" s="22"/>
    </row>
    <row r="110" spans="1:19" x14ac:dyDescent="0.3">
      <c r="R110" s="41"/>
      <c r="S110" s="22"/>
    </row>
    <row r="111" spans="1:19" x14ac:dyDescent="0.3">
      <c r="R111" s="41"/>
      <c r="S111" s="22"/>
    </row>
    <row r="112" spans="1:19" x14ac:dyDescent="0.3">
      <c r="R112" s="41"/>
      <c r="S112" s="22"/>
    </row>
    <row r="113" spans="4:19" x14ac:dyDescent="0.3">
      <c r="R113" s="41"/>
      <c r="S113" s="22"/>
    </row>
    <row r="114" spans="4:19" x14ac:dyDescent="0.3">
      <c r="R114" s="41"/>
      <c r="S114" s="22"/>
    </row>
    <row r="115" spans="4:19" x14ac:dyDescent="0.3">
      <c r="R115" s="41"/>
      <c r="S115" s="22"/>
    </row>
    <row r="116" spans="4:19" x14ac:dyDescent="0.3">
      <c r="R116" s="41"/>
      <c r="S116" s="22"/>
    </row>
    <row r="117" spans="4:19" x14ac:dyDescent="0.3">
      <c r="R117" s="41"/>
      <c r="S117" s="22"/>
    </row>
    <row r="118" spans="4:19" x14ac:dyDescent="0.3">
      <c r="R118" s="41"/>
      <c r="S118" s="22"/>
    </row>
    <row r="119" spans="4:19" x14ac:dyDescent="0.3">
      <c r="R119" s="41"/>
      <c r="S119" s="22"/>
    </row>
    <row r="120" spans="4:19" x14ac:dyDescent="0.3">
      <c r="R120" s="41"/>
      <c r="S120" s="22"/>
    </row>
    <row r="121" spans="4:19" x14ac:dyDescent="0.3">
      <c r="R121" s="41"/>
      <c r="S121" s="22"/>
    </row>
    <row r="122" spans="4:19" x14ac:dyDescent="0.3">
      <c r="R122" s="41"/>
      <c r="S122" s="22"/>
    </row>
    <row r="123" spans="4:19" x14ac:dyDescent="0.3">
      <c r="R123" s="41"/>
      <c r="S123" s="22"/>
    </row>
    <row r="124" spans="4:19" x14ac:dyDescent="0.3">
      <c r="R124" s="41"/>
      <c r="S124" s="22"/>
    </row>
    <row r="125" spans="4:19" x14ac:dyDescent="0.3">
      <c r="D125" s="22"/>
      <c r="R125" s="41"/>
      <c r="S125" s="22"/>
    </row>
    <row r="126" spans="4:19" x14ac:dyDescent="0.3">
      <c r="D126" s="22"/>
      <c r="R126" s="41"/>
      <c r="S126" s="22"/>
    </row>
    <row r="127" spans="4:19" x14ac:dyDescent="0.3">
      <c r="D127" s="22"/>
      <c r="R127" s="41"/>
      <c r="S127" s="22"/>
    </row>
    <row r="128" spans="4:19" x14ac:dyDescent="0.3">
      <c r="D128" s="22"/>
      <c r="R128" s="41"/>
      <c r="S128" s="22"/>
    </row>
    <row r="129" spans="4:19" x14ac:dyDescent="0.3">
      <c r="D129" s="22"/>
      <c r="R129" s="41"/>
      <c r="S129" s="22"/>
    </row>
    <row r="130" spans="4:19" x14ac:dyDescent="0.3">
      <c r="D130" s="22"/>
      <c r="R130" s="41"/>
      <c r="S130" s="22"/>
    </row>
    <row r="131" spans="4:19" x14ac:dyDescent="0.3">
      <c r="D131" s="22"/>
      <c r="R131" s="41"/>
      <c r="S131" s="22"/>
    </row>
    <row r="132" spans="4:19" x14ac:dyDescent="0.3">
      <c r="D132" s="22"/>
      <c r="R132" s="41"/>
      <c r="S132" s="22"/>
    </row>
    <row r="133" spans="4:19" x14ac:dyDescent="0.3">
      <c r="D133" s="22"/>
      <c r="R133" s="41"/>
      <c r="S133" s="22"/>
    </row>
    <row r="134" spans="4:19" x14ac:dyDescent="0.3">
      <c r="D134" s="22"/>
      <c r="R134" s="41"/>
      <c r="S134" s="22"/>
    </row>
    <row r="135" spans="4:19" x14ac:dyDescent="0.3">
      <c r="D135" s="22"/>
      <c r="R135" s="41"/>
      <c r="S135" s="22"/>
    </row>
    <row r="136" spans="4:19" x14ac:dyDescent="0.3">
      <c r="D136" s="22"/>
      <c r="R136" s="41"/>
      <c r="S136" s="22"/>
    </row>
    <row r="137" spans="4:19" x14ac:dyDescent="0.3">
      <c r="D137" s="22"/>
      <c r="R137" s="41"/>
      <c r="S137" s="22"/>
    </row>
    <row r="138" spans="4:19" x14ac:dyDescent="0.3">
      <c r="D138" s="22"/>
      <c r="R138" s="41"/>
      <c r="S138" s="22"/>
    </row>
    <row r="139" spans="4:19" x14ac:dyDescent="0.3">
      <c r="D139" s="22"/>
      <c r="R139" s="41"/>
      <c r="S139" s="22"/>
    </row>
    <row r="140" spans="4:19" x14ac:dyDescent="0.3">
      <c r="D140" s="22"/>
      <c r="R140" s="41"/>
      <c r="S140" s="22"/>
    </row>
    <row r="141" spans="4:19" x14ac:dyDescent="0.3">
      <c r="D141" s="22"/>
      <c r="R141" s="41"/>
      <c r="S141" s="22"/>
    </row>
    <row r="142" spans="4:19" x14ac:dyDescent="0.3">
      <c r="D142" s="22"/>
      <c r="R142" s="41"/>
      <c r="S142" s="22"/>
    </row>
    <row r="143" spans="4:19" x14ac:dyDescent="0.3">
      <c r="D143" s="22"/>
      <c r="R143" s="41"/>
      <c r="S143" s="22"/>
    </row>
    <row r="144" spans="4:19" x14ac:dyDescent="0.3">
      <c r="D144" s="22"/>
      <c r="R144" s="41"/>
      <c r="S144" s="22"/>
    </row>
    <row r="145" spans="4:19" x14ac:dyDescent="0.3">
      <c r="D145" s="22"/>
      <c r="R145" s="41"/>
      <c r="S145" s="22"/>
    </row>
    <row r="146" spans="4:19" x14ac:dyDescent="0.3">
      <c r="D146" s="22"/>
      <c r="R146" s="41"/>
      <c r="S146" s="22"/>
    </row>
    <row r="147" spans="4:19" x14ac:dyDescent="0.3">
      <c r="D147" s="22"/>
      <c r="R147" s="41"/>
      <c r="S147" s="22"/>
    </row>
    <row r="148" spans="4:19" x14ac:dyDescent="0.3">
      <c r="D148" s="22"/>
      <c r="R148" s="41"/>
      <c r="S148" s="22"/>
    </row>
    <row r="149" spans="4:19" x14ac:dyDescent="0.3">
      <c r="D149" s="22"/>
      <c r="R149" s="41"/>
      <c r="S149" s="22"/>
    </row>
    <row r="150" spans="4:19" x14ac:dyDescent="0.3">
      <c r="D150" s="22"/>
      <c r="R150" s="41"/>
      <c r="S150" s="22"/>
    </row>
    <row r="151" spans="4:19" x14ac:dyDescent="0.3">
      <c r="D151" s="22"/>
      <c r="R151" s="41"/>
      <c r="S151" s="22"/>
    </row>
    <row r="152" spans="4:19" x14ac:dyDescent="0.3">
      <c r="D152" s="22"/>
      <c r="R152" s="41"/>
      <c r="S152" s="22"/>
    </row>
    <row r="153" spans="4:19" x14ac:dyDescent="0.3">
      <c r="D153" s="22"/>
      <c r="R153" s="41"/>
      <c r="S153" s="22"/>
    </row>
    <row r="154" spans="4:19" x14ac:dyDescent="0.3">
      <c r="D154" s="22"/>
      <c r="R154" s="41"/>
      <c r="S154" s="22"/>
    </row>
    <row r="155" spans="4:19" x14ac:dyDescent="0.3">
      <c r="D155" s="22"/>
      <c r="R155" s="41"/>
      <c r="S155" s="22"/>
    </row>
    <row r="156" spans="4:19" x14ac:dyDescent="0.3">
      <c r="D156" s="22"/>
      <c r="R156" s="41"/>
      <c r="S156" s="22"/>
    </row>
    <row r="157" spans="4:19" x14ac:dyDescent="0.3">
      <c r="D157" s="22"/>
      <c r="R157" s="41"/>
      <c r="S157" s="22"/>
    </row>
    <row r="158" spans="4:19" x14ac:dyDescent="0.3">
      <c r="D158" s="22"/>
      <c r="R158" s="41"/>
      <c r="S158" s="22"/>
    </row>
    <row r="159" spans="4:19" x14ac:dyDescent="0.3">
      <c r="D159" s="22"/>
      <c r="R159" s="41"/>
      <c r="S159" s="22"/>
    </row>
    <row r="160" spans="4:19" x14ac:dyDescent="0.3">
      <c r="D160" s="22"/>
      <c r="R160" s="41"/>
      <c r="S160" s="22"/>
    </row>
    <row r="161" spans="4:19" x14ac:dyDescent="0.3">
      <c r="D161" s="22"/>
      <c r="R161" s="41"/>
      <c r="S161" s="22"/>
    </row>
    <row r="162" spans="4:19" x14ac:dyDescent="0.3">
      <c r="D162" s="22"/>
      <c r="R162" s="41"/>
      <c r="S162" s="22"/>
    </row>
    <row r="163" spans="4:19" x14ac:dyDescent="0.3">
      <c r="D163" s="22"/>
      <c r="R163" s="41"/>
      <c r="S163" s="22"/>
    </row>
    <row r="164" spans="4:19" x14ac:dyDescent="0.3">
      <c r="D164" s="22"/>
      <c r="R164" s="41"/>
      <c r="S164" s="22"/>
    </row>
    <row r="165" spans="4:19" x14ac:dyDescent="0.3">
      <c r="D165" s="22"/>
      <c r="R165" s="41"/>
      <c r="S165" s="22"/>
    </row>
    <row r="166" spans="4:19" x14ac:dyDescent="0.3">
      <c r="D166" s="22"/>
      <c r="R166" s="41"/>
      <c r="S166" s="22"/>
    </row>
    <row r="167" spans="4:19" x14ac:dyDescent="0.3">
      <c r="D167" s="22"/>
      <c r="R167" s="41"/>
      <c r="S167" s="22"/>
    </row>
    <row r="168" spans="4:19" x14ac:dyDescent="0.3">
      <c r="D168" s="22"/>
      <c r="R168" s="41"/>
      <c r="S168" s="22"/>
    </row>
    <row r="169" spans="4:19" x14ac:dyDescent="0.3">
      <c r="D169" s="22"/>
      <c r="R169" s="41"/>
      <c r="S169" s="22"/>
    </row>
    <row r="170" spans="4:19" x14ac:dyDescent="0.3">
      <c r="D170" s="22"/>
      <c r="R170" s="41"/>
      <c r="S170" s="22"/>
    </row>
    <row r="171" spans="4:19" x14ac:dyDescent="0.3">
      <c r="D171" s="22"/>
      <c r="R171" s="41"/>
      <c r="S171" s="22"/>
    </row>
    <row r="172" spans="4:19" x14ac:dyDescent="0.3">
      <c r="D172" s="22"/>
      <c r="R172" s="41"/>
      <c r="S172" s="22"/>
    </row>
    <row r="173" spans="4:19" x14ac:dyDescent="0.3">
      <c r="D173" s="22"/>
      <c r="R173" s="41"/>
      <c r="S173" s="22"/>
    </row>
    <row r="174" spans="4:19" x14ac:dyDescent="0.3">
      <c r="D174" s="22"/>
      <c r="R174" s="41"/>
      <c r="S174" s="22"/>
    </row>
    <row r="175" spans="4:19" x14ac:dyDescent="0.3">
      <c r="D175" s="22"/>
      <c r="R175" s="41"/>
      <c r="S175" s="22"/>
    </row>
    <row r="176" spans="4:19" x14ac:dyDescent="0.3">
      <c r="D176" s="22"/>
      <c r="R176" s="41"/>
      <c r="S176" s="22"/>
    </row>
  </sheetData>
  <mergeCells count="2">
    <mergeCell ref="A1:R1"/>
    <mergeCell ref="A3:R3"/>
  </mergeCells>
  <phoneticPr fontId="4" type="noConversion"/>
  <pageMargins left="0" right="0" top="0.74803149606299213" bottom="0.74803149606299213" header="0.31496062992125984" footer="0.31496062992125984"/>
  <pageSetup paperSize="9" scale="7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475"/>
  <sheetViews>
    <sheetView zoomScale="96" zoomScaleNormal="96" workbookViewId="0">
      <pane ySplit="6" topLeftCell="A7" activePane="bottomLeft" state="frozen"/>
      <selection pane="bottomLeft" activeCell="A2" sqref="A2"/>
    </sheetView>
  </sheetViews>
  <sheetFormatPr defaultColWidth="9.109375" defaultRowHeight="14.4" x14ac:dyDescent="0.3"/>
  <cols>
    <col min="1" max="1" width="12.5546875" style="22" customWidth="1"/>
    <col min="2" max="2" width="39.5546875" style="22" customWidth="1"/>
    <col min="3" max="3" width="36.5546875" style="22" customWidth="1"/>
    <col min="4" max="4" width="9.44140625" style="22" customWidth="1"/>
    <col min="5" max="5" width="9.109375" style="100" customWidth="1"/>
    <col min="6" max="6" width="9.5546875" style="22" customWidth="1"/>
    <col min="7" max="8" width="9.33203125" style="22" customWidth="1"/>
    <col min="9" max="11" width="9.109375" style="22" customWidth="1"/>
    <col min="12" max="12" width="9.33203125" style="22" customWidth="1"/>
    <col min="13" max="46" width="9.109375" style="22" customWidth="1"/>
    <col min="47" max="47" width="9.33203125" style="22" customWidth="1"/>
    <col min="48" max="48" width="9.5546875" style="22" customWidth="1"/>
    <col min="49" max="49" width="11.44140625" style="22" customWidth="1"/>
    <col min="50" max="54" width="9.109375" style="22" customWidth="1"/>
    <col min="55" max="16384" width="9.109375" style="22"/>
  </cols>
  <sheetData>
    <row r="1" spans="1:54" s="3" customFormat="1" x14ac:dyDescent="0.3">
      <c r="A1" s="196" t="s">
        <v>19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1"/>
      <c r="AX1" s="9" t="s">
        <v>15</v>
      </c>
      <c r="AY1" s="10">
        <f>'Inc&amp;Exp'!F62+Payments!AR7</f>
        <v>89589.83</v>
      </c>
      <c r="BA1" s="9" t="s">
        <v>15</v>
      </c>
      <c r="BB1" s="10">
        <f>'Inc&amp;Exp'!F62</f>
        <v>89589.83</v>
      </c>
    </row>
    <row r="2" spans="1:54" s="3" customFormat="1" x14ac:dyDescent="0.3">
      <c r="E2" s="24"/>
      <c r="F2" s="5"/>
      <c r="AX2" s="9" t="s">
        <v>16</v>
      </c>
      <c r="AY2" s="10">
        <f>AY1-F7</f>
        <v>0</v>
      </c>
      <c r="BA2" s="9" t="s">
        <v>16</v>
      </c>
      <c r="BB2" s="10">
        <f>BB1-F7</f>
        <v>0</v>
      </c>
    </row>
    <row r="3" spans="1:54" s="3" customFormat="1" x14ac:dyDescent="0.3">
      <c r="A3" s="197" t="s">
        <v>399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BB3" s="5"/>
    </row>
    <row r="4" spans="1:54" s="3" customFormat="1" x14ac:dyDescent="0.3">
      <c r="E4" s="24"/>
      <c r="AY4" s="5"/>
    </row>
    <row r="5" spans="1:54" s="12" customFormat="1" x14ac:dyDescent="0.3">
      <c r="A5" s="12" t="s">
        <v>1</v>
      </c>
      <c r="B5" s="12" t="s">
        <v>154</v>
      </c>
      <c r="C5" s="12" t="s">
        <v>2</v>
      </c>
      <c r="D5" s="12" t="s">
        <v>28</v>
      </c>
      <c r="E5" s="12" t="s">
        <v>3</v>
      </c>
      <c r="F5" s="12" t="s">
        <v>4</v>
      </c>
      <c r="G5" s="12" t="s">
        <v>41</v>
      </c>
      <c r="H5" s="12" t="s">
        <v>43</v>
      </c>
      <c r="I5" s="12" t="s">
        <v>44</v>
      </c>
      <c r="J5" s="12" t="s">
        <v>45</v>
      </c>
      <c r="K5" s="12" t="s">
        <v>46</v>
      </c>
      <c r="L5" s="12" t="s">
        <v>47</v>
      </c>
      <c r="M5" s="12" t="s">
        <v>48</v>
      </c>
      <c r="N5" s="12" t="s">
        <v>49</v>
      </c>
      <c r="O5" s="12" t="s">
        <v>50</v>
      </c>
      <c r="P5" s="12" t="s">
        <v>51</v>
      </c>
      <c r="Q5" s="12" t="s">
        <v>52</v>
      </c>
      <c r="R5" s="12" t="s">
        <v>53</v>
      </c>
      <c r="S5" s="12" t="s">
        <v>54</v>
      </c>
      <c r="T5" s="12" t="s">
        <v>55</v>
      </c>
      <c r="U5" s="12" t="s">
        <v>78</v>
      </c>
      <c r="V5" s="12" t="s">
        <v>79</v>
      </c>
      <c r="W5" s="12" t="s">
        <v>80</v>
      </c>
      <c r="X5" s="12" t="s">
        <v>81</v>
      </c>
      <c r="Y5" s="12" t="s">
        <v>82</v>
      </c>
      <c r="Z5" s="12" t="s">
        <v>88</v>
      </c>
      <c r="AA5" s="12" t="s">
        <v>89</v>
      </c>
      <c r="AB5" s="12" t="s">
        <v>90</v>
      </c>
      <c r="AC5" s="12" t="s">
        <v>91</v>
      </c>
      <c r="AD5" s="12" t="s">
        <v>92</v>
      </c>
      <c r="AE5" s="12" t="s">
        <v>93</v>
      </c>
      <c r="AF5" s="12" t="s">
        <v>94</v>
      </c>
      <c r="AG5" s="12" t="s">
        <v>95</v>
      </c>
      <c r="AH5" s="12" t="s">
        <v>96</v>
      </c>
      <c r="AI5" s="12" t="s">
        <v>67</v>
      </c>
      <c r="AJ5" s="12" t="s">
        <v>68</v>
      </c>
      <c r="AK5" s="12" t="s">
        <v>69</v>
      </c>
      <c r="AL5" s="12" t="s">
        <v>70</v>
      </c>
      <c r="AM5" s="12" t="s">
        <v>71</v>
      </c>
      <c r="AN5" s="12" t="s">
        <v>72</v>
      </c>
      <c r="AO5" s="12" t="s">
        <v>106</v>
      </c>
      <c r="AP5" s="12" t="s">
        <v>108</v>
      </c>
      <c r="AQ5" s="12" t="s">
        <v>109</v>
      </c>
      <c r="AT5" s="21" t="s">
        <v>33</v>
      </c>
      <c r="AU5" s="12" t="s">
        <v>110</v>
      </c>
      <c r="AV5" s="12" t="s">
        <v>30</v>
      </c>
      <c r="AW5" s="19">
        <f>F7-AW6</f>
        <v>0</v>
      </c>
      <c r="AX5" s="20" t="s">
        <v>153</v>
      </c>
      <c r="BB5" s="19"/>
    </row>
    <row r="6" spans="1:54" s="12" customFormat="1" x14ac:dyDescent="0.3">
      <c r="E6" s="20"/>
      <c r="G6" s="26" t="s">
        <v>42</v>
      </c>
      <c r="H6" s="26" t="s">
        <v>161</v>
      </c>
      <c r="I6" s="26" t="s">
        <v>56</v>
      </c>
      <c r="J6" s="26" t="s">
        <v>57</v>
      </c>
      <c r="K6" s="26" t="s">
        <v>58</v>
      </c>
      <c r="L6" s="26" t="s">
        <v>59</v>
      </c>
      <c r="M6" s="26" t="s">
        <v>60</v>
      </c>
      <c r="N6" s="26" t="s">
        <v>61</v>
      </c>
      <c r="O6" s="26" t="s">
        <v>62</v>
      </c>
      <c r="P6" s="26" t="s">
        <v>63</v>
      </c>
      <c r="Q6" s="26" t="s">
        <v>64</v>
      </c>
      <c r="R6" s="26" t="s">
        <v>65</v>
      </c>
      <c r="S6" s="26" t="s">
        <v>403</v>
      </c>
      <c r="T6" s="26" t="s">
        <v>66</v>
      </c>
      <c r="U6" s="26" t="s">
        <v>83</v>
      </c>
      <c r="V6" s="26" t="s">
        <v>84</v>
      </c>
      <c r="W6" s="26" t="s">
        <v>85</v>
      </c>
      <c r="X6" s="26" t="s">
        <v>86</v>
      </c>
      <c r="Y6" s="26" t="s">
        <v>87</v>
      </c>
      <c r="Z6" s="26" t="s">
        <v>97</v>
      </c>
      <c r="AA6" s="26" t="s">
        <v>98</v>
      </c>
      <c r="AB6" s="26" t="s">
        <v>99</v>
      </c>
      <c r="AC6" s="26" t="s">
        <v>150</v>
      </c>
      <c r="AD6" s="26" t="s">
        <v>105</v>
      </c>
      <c r="AE6" s="26" t="s">
        <v>101</v>
      </c>
      <c r="AF6" s="26" t="s">
        <v>102</v>
      </c>
      <c r="AG6" s="26" t="s">
        <v>103</v>
      </c>
      <c r="AH6" s="26" t="s">
        <v>104</v>
      </c>
      <c r="AI6" s="26" t="s">
        <v>73</v>
      </c>
      <c r="AJ6" s="26" t="s">
        <v>74</v>
      </c>
      <c r="AK6" s="26" t="s">
        <v>75</v>
      </c>
      <c r="AL6" s="26" t="s">
        <v>76</v>
      </c>
      <c r="AM6" s="26" t="s">
        <v>77</v>
      </c>
      <c r="AN6" s="26" t="s">
        <v>149</v>
      </c>
      <c r="AO6" s="26" t="s">
        <v>191</v>
      </c>
      <c r="AP6" s="26" t="s">
        <v>124</v>
      </c>
      <c r="AQ6" s="26" t="s">
        <v>23</v>
      </c>
      <c r="AR6" s="26" t="s">
        <v>27</v>
      </c>
      <c r="AS6" s="26"/>
      <c r="AT6" s="26"/>
      <c r="AU6" s="26"/>
      <c r="AV6" s="26"/>
      <c r="AW6" s="43">
        <f>SUM(G7:AV7)</f>
        <v>89589.83</v>
      </c>
      <c r="AX6" s="96">
        <f>AV7-AX7</f>
        <v>3633.4499999999989</v>
      </c>
      <c r="AY6" s="19"/>
    </row>
    <row r="7" spans="1:54" s="3" customFormat="1" x14ac:dyDescent="0.3">
      <c r="A7" s="24"/>
      <c r="E7" s="24"/>
      <c r="F7" s="83">
        <f>SUM(F8:F980)</f>
        <v>89589.829999999987</v>
      </c>
      <c r="G7" s="17">
        <f t="shared" ref="G7:AU7" si="0">SUM(G8:G986)</f>
        <v>14195.220000000001</v>
      </c>
      <c r="H7" s="17">
        <f t="shared" si="0"/>
        <v>872.44999999999982</v>
      </c>
      <c r="I7" s="17">
        <f t="shared" si="0"/>
        <v>762.07999999999993</v>
      </c>
      <c r="J7" s="17">
        <f t="shared" si="0"/>
        <v>0</v>
      </c>
      <c r="K7" s="17">
        <f t="shared" si="0"/>
        <v>0</v>
      </c>
      <c r="L7" s="17">
        <f t="shared" si="0"/>
        <v>565</v>
      </c>
      <c r="M7" s="17">
        <f t="shared" si="0"/>
        <v>2969.04</v>
      </c>
      <c r="N7" s="17">
        <f t="shared" si="0"/>
        <v>124.00000000000001</v>
      </c>
      <c r="O7" s="17">
        <f t="shared" si="0"/>
        <v>2230</v>
      </c>
      <c r="P7" s="17">
        <f t="shared" si="0"/>
        <v>0</v>
      </c>
      <c r="Q7" s="17">
        <f t="shared" si="0"/>
        <v>35.1</v>
      </c>
      <c r="R7" s="17">
        <f t="shared" si="0"/>
        <v>90</v>
      </c>
      <c r="S7" s="17">
        <f t="shared" si="0"/>
        <v>648</v>
      </c>
      <c r="T7" s="17">
        <f t="shared" si="0"/>
        <v>0</v>
      </c>
      <c r="U7" s="17">
        <f t="shared" si="0"/>
        <v>981</v>
      </c>
      <c r="V7" s="17">
        <f t="shared" si="0"/>
        <v>60</v>
      </c>
      <c r="W7" s="17">
        <f t="shared" si="0"/>
        <v>0</v>
      </c>
      <c r="X7" s="17">
        <f t="shared" si="0"/>
        <v>33</v>
      </c>
      <c r="Y7" s="17">
        <f t="shared" si="0"/>
        <v>35</v>
      </c>
      <c r="Z7" s="17">
        <f t="shared" si="0"/>
        <v>401.98</v>
      </c>
      <c r="AA7" s="17">
        <f t="shared" si="0"/>
        <v>13206.599999999999</v>
      </c>
      <c r="AB7" s="17">
        <f t="shared" si="0"/>
        <v>0</v>
      </c>
      <c r="AC7" s="17">
        <f t="shared" si="0"/>
        <v>433.3</v>
      </c>
      <c r="AD7" s="17">
        <f t="shared" si="0"/>
        <v>0</v>
      </c>
      <c r="AE7" s="17">
        <f t="shared" si="0"/>
        <v>7825</v>
      </c>
      <c r="AF7" s="17">
        <f t="shared" si="0"/>
        <v>18951.75</v>
      </c>
      <c r="AG7" s="17">
        <f t="shared" si="0"/>
        <v>275</v>
      </c>
      <c r="AH7" s="17">
        <f t="shared" si="0"/>
        <v>9179.76</v>
      </c>
      <c r="AI7" s="17">
        <f t="shared" si="0"/>
        <v>0</v>
      </c>
      <c r="AJ7" s="17">
        <f t="shared" si="0"/>
        <v>0</v>
      </c>
      <c r="AK7" s="17">
        <f t="shared" si="0"/>
        <v>850.92</v>
      </c>
      <c r="AL7" s="17">
        <f t="shared" si="0"/>
        <v>0</v>
      </c>
      <c r="AM7" s="17">
        <f t="shared" si="0"/>
        <v>0</v>
      </c>
      <c r="AN7" s="17">
        <f t="shared" si="0"/>
        <v>0</v>
      </c>
      <c r="AO7" s="17">
        <f t="shared" si="0"/>
        <v>0</v>
      </c>
      <c r="AP7" s="17">
        <f t="shared" si="0"/>
        <v>4116.8</v>
      </c>
      <c r="AQ7" s="17">
        <f t="shared" si="0"/>
        <v>395.74</v>
      </c>
      <c r="AR7" s="17">
        <f t="shared" si="0"/>
        <v>0</v>
      </c>
      <c r="AS7" s="17">
        <f t="shared" si="0"/>
        <v>0</v>
      </c>
      <c r="AT7" s="17">
        <f t="shared" si="0"/>
        <v>0</v>
      </c>
      <c r="AU7" s="17">
        <f t="shared" si="0"/>
        <v>0</v>
      </c>
      <c r="AV7" s="17">
        <f>SUM(AV8:AV1005)</f>
        <v>10353.089999999998</v>
      </c>
      <c r="AW7" s="5">
        <f>SUM(AW8:AW2374)</f>
        <v>0</v>
      </c>
      <c r="AX7" s="5">
        <f>SUM(AX8:AX1005)</f>
        <v>6719.6399999999994</v>
      </c>
      <c r="AY7" s="15"/>
    </row>
    <row r="8" spans="1:54" s="3" customFormat="1" x14ac:dyDescent="0.3">
      <c r="A8" s="23">
        <v>45397</v>
      </c>
      <c r="B8" s="3" t="s">
        <v>259</v>
      </c>
      <c r="C8" s="3" t="s">
        <v>308</v>
      </c>
      <c r="D8" s="3" t="s">
        <v>23</v>
      </c>
      <c r="E8" s="24" t="s">
        <v>260</v>
      </c>
      <c r="F8" s="5">
        <v>31.19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>
        <v>31.19</v>
      </c>
      <c r="AR8" s="5"/>
      <c r="AS8" s="5"/>
      <c r="AT8" s="5"/>
      <c r="AU8" s="5"/>
      <c r="AV8" s="5"/>
      <c r="AW8" s="5">
        <f t="shared" ref="AW8:AW13" si="1">F8-G8-H8-I8-J8-K8-L8-M8-N8-O8-P8-Q8-R8-S8-T8-U8-V8-W8-X8-Y8-Z8-AA8-AB8-AC8-AD8-AE8-AF8-AG8-AH8-AI8-AJ8-AK8-AL8-AM8-AN8-AO8-AP8-AQ8-AR8-AS8-AT8-AU8-AV8</f>
        <v>0</v>
      </c>
    </row>
    <row r="9" spans="1:54" s="3" customFormat="1" x14ac:dyDescent="0.3">
      <c r="A9" s="23">
        <v>45403</v>
      </c>
      <c r="B9" s="3" t="s">
        <v>254</v>
      </c>
      <c r="C9" s="3" t="s">
        <v>261</v>
      </c>
      <c r="D9" s="3" t="s">
        <v>23</v>
      </c>
      <c r="E9" s="24" t="s">
        <v>223</v>
      </c>
      <c r="F9" s="5">
        <v>5</v>
      </c>
      <c r="G9" s="5"/>
      <c r="H9" s="5"/>
      <c r="I9" s="5"/>
      <c r="J9" s="5"/>
      <c r="K9" s="5"/>
      <c r="L9" s="5"/>
      <c r="M9" s="5"/>
      <c r="N9" s="5">
        <v>5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>
        <f t="shared" si="1"/>
        <v>0</v>
      </c>
      <c r="AY9" s="5"/>
    </row>
    <row r="10" spans="1:54" x14ac:dyDescent="0.3">
      <c r="A10" s="23">
        <v>45429</v>
      </c>
      <c r="B10" s="3" t="s">
        <v>279</v>
      </c>
      <c r="C10" s="3" t="s">
        <v>280</v>
      </c>
      <c r="D10" s="3" t="s">
        <v>23</v>
      </c>
      <c r="E10" s="24" t="s">
        <v>286</v>
      </c>
      <c r="F10" s="5">
        <v>200</v>
      </c>
      <c r="G10" s="5"/>
      <c r="H10" s="5"/>
      <c r="I10" s="5"/>
      <c r="J10" s="5"/>
      <c r="K10" s="5"/>
      <c r="L10" s="5"/>
      <c r="M10" s="5"/>
      <c r="N10" s="5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5">
        <v>200</v>
      </c>
      <c r="AR10" s="98"/>
      <c r="AS10" s="98"/>
      <c r="AT10" s="98"/>
      <c r="AU10" s="98"/>
      <c r="AV10" s="98"/>
      <c r="AW10" s="5">
        <f t="shared" si="1"/>
        <v>0</v>
      </c>
      <c r="AX10" s="98"/>
      <c r="AY10" s="98"/>
    </row>
    <row r="11" spans="1:54" x14ac:dyDescent="0.3">
      <c r="A11" s="23">
        <v>45433</v>
      </c>
      <c r="B11" s="3" t="s">
        <v>254</v>
      </c>
      <c r="C11" s="3" t="s">
        <v>261</v>
      </c>
      <c r="D11" s="3" t="s">
        <v>23</v>
      </c>
      <c r="E11" s="24" t="s">
        <v>223</v>
      </c>
      <c r="F11" s="5">
        <v>5</v>
      </c>
      <c r="G11" s="5"/>
      <c r="H11" s="5"/>
      <c r="I11" s="5"/>
      <c r="J11" s="5"/>
      <c r="K11" s="5"/>
      <c r="L11" s="5"/>
      <c r="M11" s="5"/>
      <c r="N11" s="5">
        <v>5</v>
      </c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5">
        <f t="shared" si="1"/>
        <v>0</v>
      </c>
      <c r="AY11" s="98"/>
    </row>
    <row r="12" spans="1:54" x14ac:dyDescent="0.3">
      <c r="A12" s="23">
        <v>45464</v>
      </c>
      <c r="B12" s="3" t="s">
        <v>254</v>
      </c>
      <c r="C12" s="3" t="s">
        <v>261</v>
      </c>
      <c r="D12" s="3" t="s">
        <v>23</v>
      </c>
      <c r="E12" s="24" t="s">
        <v>223</v>
      </c>
      <c r="F12" s="5">
        <v>5</v>
      </c>
      <c r="G12" s="5"/>
      <c r="H12" s="5"/>
      <c r="I12" s="5"/>
      <c r="J12" s="5"/>
      <c r="K12" s="5"/>
      <c r="L12" s="5"/>
      <c r="M12" s="5"/>
      <c r="N12" s="5">
        <v>5</v>
      </c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5"/>
      <c r="AR12" s="98"/>
      <c r="AS12" s="98"/>
      <c r="AT12" s="98"/>
      <c r="AU12" s="98"/>
      <c r="AV12" s="98"/>
      <c r="AW12" s="5">
        <f t="shared" si="1"/>
        <v>0</v>
      </c>
      <c r="AX12" s="5"/>
      <c r="AY12" s="98"/>
    </row>
    <row r="13" spans="1:54" s="103" customFormat="1" ht="15" thickBot="1" x14ac:dyDescent="0.35">
      <c r="A13" s="131">
        <v>45471</v>
      </c>
      <c r="B13" s="117" t="s">
        <v>290</v>
      </c>
      <c r="C13" s="117" t="s">
        <v>291</v>
      </c>
      <c r="D13" s="117" t="s">
        <v>23</v>
      </c>
      <c r="E13" s="135" t="s">
        <v>289</v>
      </c>
      <c r="F13" s="118">
        <v>18.079999999999998</v>
      </c>
      <c r="G13" s="118"/>
      <c r="H13" s="118"/>
      <c r="I13" s="118"/>
      <c r="J13" s="118"/>
      <c r="K13" s="118"/>
      <c r="L13" s="118"/>
      <c r="M13" s="118"/>
      <c r="N13" s="118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18">
        <v>18.079999999999998</v>
      </c>
      <c r="AR13" s="104"/>
      <c r="AS13" s="104"/>
      <c r="AT13" s="104"/>
      <c r="AU13" s="104"/>
      <c r="AV13" s="104"/>
      <c r="AW13" s="118">
        <f t="shared" si="1"/>
        <v>0</v>
      </c>
      <c r="AX13" s="118">
        <f>SUM(AV8:AV13)</f>
        <v>0</v>
      </c>
      <c r="AY13" s="104"/>
    </row>
    <row r="14" spans="1:54" x14ac:dyDescent="0.3">
      <c r="A14" s="16">
        <v>45481</v>
      </c>
      <c r="B14" s="3" t="s">
        <v>305</v>
      </c>
      <c r="C14" s="3" t="s">
        <v>306</v>
      </c>
      <c r="D14" s="3" t="s">
        <v>23</v>
      </c>
      <c r="E14" s="24" t="s">
        <v>307</v>
      </c>
      <c r="F14" s="5">
        <v>805.1</v>
      </c>
      <c r="G14" s="5"/>
      <c r="H14" s="5"/>
      <c r="I14" s="5"/>
      <c r="J14" s="5"/>
      <c r="K14" s="5"/>
      <c r="L14" s="5"/>
      <c r="M14" s="5"/>
      <c r="N14" s="5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5">
        <v>670.92</v>
      </c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5">
        <v>134.18</v>
      </c>
      <c r="AW14" s="5">
        <f t="shared" ref="AW14:AW52" si="2">F14-G14-H14-I14-J14-K14-L14-M14-N14-O14-P14-Q14-R14-S14-T14-U14-V14-W14-X14-Y14-Z14-AA14-AB14-AC14-AD14-AE14-AF14-AG14-AH14-AI14-AJ14-AK14-AL14-AM14-AN14-AO14-AP14-AQ14-AR14-AS14-AT14-AU14-AV14</f>
        <v>0</v>
      </c>
      <c r="AX14" s="98"/>
      <c r="AY14" s="98"/>
    </row>
    <row r="15" spans="1:54" s="3" customFormat="1" x14ac:dyDescent="0.3">
      <c r="A15" s="16">
        <v>45482</v>
      </c>
      <c r="B15" s="3" t="s">
        <v>259</v>
      </c>
      <c r="C15" s="3" t="s">
        <v>308</v>
      </c>
      <c r="D15" s="3" t="s">
        <v>23</v>
      </c>
      <c r="E15" s="24" t="s">
        <v>309</v>
      </c>
      <c r="F15" s="5">
        <v>31.19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>
        <v>31.19</v>
      </c>
      <c r="AR15" s="5"/>
      <c r="AS15" s="5"/>
      <c r="AT15" s="5"/>
      <c r="AU15" s="5"/>
      <c r="AV15" s="5"/>
      <c r="AW15" s="5">
        <f t="shared" si="2"/>
        <v>0</v>
      </c>
      <c r="AY15" s="5"/>
    </row>
    <row r="16" spans="1:54" s="3" customFormat="1" x14ac:dyDescent="0.3">
      <c r="A16" s="16">
        <v>45494</v>
      </c>
      <c r="B16" s="3" t="s">
        <v>254</v>
      </c>
      <c r="C16" s="3" t="s">
        <v>261</v>
      </c>
      <c r="D16" s="3" t="s">
        <v>23</v>
      </c>
      <c r="E16" s="24" t="s">
        <v>223</v>
      </c>
      <c r="F16" s="5">
        <v>5</v>
      </c>
      <c r="G16" s="5"/>
      <c r="H16" s="5"/>
      <c r="I16" s="5"/>
      <c r="J16" s="5"/>
      <c r="K16" s="5"/>
      <c r="L16" s="5"/>
      <c r="M16" s="5"/>
      <c r="N16" s="5">
        <v>5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>
        <f t="shared" si="2"/>
        <v>0</v>
      </c>
      <c r="AY16" s="5"/>
    </row>
    <row r="17" spans="1:51" s="3" customFormat="1" x14ac:dyDescent="0.3">
      <c r="A17" s="16">
        <v>45525</v>
      </c>
      <c r="B17" s="3" t="s">
        <v>254</v>
      </c>
      <c r="C17" s="3" t="s">
        <v>261</v>
      </c>
      <c r="D17" s="3" t="s">
        <v>23</v>
      </c>
      <c r="E17" s="24" t="s">
        <v>223</v>
      </c>
      <c r="F17" s="5">
        <v>5</v>
      </c>
      <c r="G17" s="5"/>
      <c r="H17" s="5"/>
      <c r="I17" s="5"/>
      <c r="J17" s="5"/>
      <c r="K17" s="5"/>
      <c r="L17" s="5"/>
      <c r="M17" s="5"/>
      <c r="N17" s="5">
        <v>5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>
        <f t="shared" si="2"/>
        <v>0</v>
      </c>
      <c r="AX17" s="5"/>
      <c r="AY17" s="5"/>
    </row>
    <row r="18" spans="1:51" x14ac:dyDescent="0.3">
      <c r="A18" s="16">
        <v>45554</v>
      </c>
      <c r="B18" s="3" t="s">
        <v>290</v>
      </c>
      <c r="C18" s="3" t="s">
        <v>291</v>
      </c>
      <c r="D18" s="3" t="s">
        <v>23</v>
      </c>
      <c r="E18" s="24" t="s">
        <v>310</v>
      </c>
      <c r="F18" s="5">
        <v>16.739999999999998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>
        <v>16.739999999999998</v>
      </c>
      <c r="AR18" s="98"/>
      <c r="AS18" s="98"/>
      <c r="AT18" s="98"/>
      <c r="AU18" s="98"/>
      <c r="AV18" s="98"/>
      <c r="AW18" s="5">
        <f t="shared" si="2"/>
        <v>0</v>
      </c>
      <c r="AX18" s="98"/>
      <c r="AY18" s="98"/>
    </row>
    <row r="19" spans="1:51" s="103" customFormat="1" ht="15" thickBot="1" x14ac:dyDescent="0.35">
      <c r="A19" s="134">
        <v>45556</v>
      </c>
      <c r="B19" s="117" t="s">
        <v>254</v>
      </c>
      <c r="C19" s="117" t="s">
        <v>261</v>
      </c>
      <c r="D19" s="117" t="s">
        <v>23</v>
      </c>
      <c r="E19" s="135" t="s">
        <v>223</v>
      </c>
      <c r="F19" s="118">
        <v>5</v>
      </c>
      <c r="G19" s="118"/>
      <c r="H19" s="118"/>
      <c r="I19" s="118"/>
      <c r="J19" s="118"/>
      <c r="K19" s="118"/>
      <c r="L19" s="118"/>
      <c r="M19" s="118"/>
      <c r="N19" s="118">
        <v>5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18">
        <f t="shared" si="2"/>
        <v>0</v>
      </c>
      <c r="AX19" s="118">
        <f>SUM(AV14:AV19)</f>
        <v>134.18</v>
      </c>
      <c r="AY19" s="104"/>
    </row>
    <row r="20" spans="1:51" x14ac:dyDescent="0.3">
      <c r="A20" s="16">
        <v>45580</v>
      </c>
      <c r="B20" s="3" t="s">
        <v>259</v>
      </c>
      <c r="C20" s="3" t="s">
        <v>336</v>
      </c>
      <c r="D20" s="3" t="s">
        <v>23</v>
      </c>
      <c r="E20" s="24" t="s">
        <v>337</v>
      </c>
      <c r="F20" s="5">
        <v>31.19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>
        <v>31.19</v>
      </c>
      <c r="AR20" s="5"/>
      <c r="AS20" s="5"/>
      <c r="AT20" s="5"/>
      <c r="AU20" s="5"/>
      <c r="AV20" s="5"/>
      <c r="AW20" s="5">
        <f t="shared" si="2"/>
        <v>0</v>
      </c>
      <c r="AY20" s="98"/>
    </row>
    <row r="21" spans="1:51" x14ac:dyDescent="0.3">
      <c r="A21" s="16">
        <v>45586</v>
      </c>
      <c r="B21" s="3" t="s">
        <v>254</v>
      </c>
      <c r="C21" s="3" t="s">
        <v>261</v>
      </c>
      <c r="D21" s="3" t="s">
        <v>23</v>
      </c>
      <c r="E21" s="24" t="s">
        <v>223</v>
      </c>
      <c r="F21" s="5">
        <v>5</v>
      </c>
      <c r="G21" s="5"/>
      <c r="H21" s="5"/>
      <c r="I21" s="5"/>
      <c r="J21" s="5"/>
      <c r="K21" s="5"/>
      <c r="L21" s="5"/>
      <c r="M21" s="5"/>
      <c r="N21" s="5">
        <v>5</v>
      </c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5">
        <f t="shared" si="2"/>
        <v>0</v>
      </c>
      <c r="AX21" s="98"/>
      <c r="AY21" s="98"/>
    </row>
    <row r="22" spans="1:51" x14ac:dyDescent="0.3">
      <c r="A22" s="16">
        <v>45617</v>
      </c>
      <c r="B22" s="3" t="s">
        <v>254</v>
      </c>
      <c r="C22" s="3" t="s">
        <v>261</v>
      </c>
      <c r="D22" s="3" t="s">
        <v>23</v>
      </c>
      <c r="E22" s="24" t="s">
        <v>223</v>
      </c>
      <c r="F22" s="5">
        <v>5.8</v>
      </c>
      <c r="G22" s="5"/>
      <c r="H22" s="5"/>
      <c r="I22" s="5"/>
      <c r="J22" s="5"/>
      <c r="K22" s="5"/>
      <c r="L22" s="5"/>
      <c r="M22" s="5"/>
      <c r="N22" s="5">
        <v>5.8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98"/>
      <c r="AS22" s="98"/>
      <c r="AT22" s="98"/>
      <c r="AU22" s="98"/>
      <c r="AV22" s="98"/>
      <c r="AW22" s="5">
        <f t="shared" si="2"/>
        <v>0</v>
      </c>
      <c r="AX22" s="98"/>
      <c r="AY22" s="98"/>
    </row>
    <row r="23" spans="1:51" x14ac:dyDescent="0.3">
      <c r="A23" s="16">
        <v>45645</v>
      </c>
      <c r="B23" s="3" t="s">
        <v>358</v>
      </c>
      <c r="C23" s="3" t="s">
        <v>291</v>
      </c>
      <c r="D23" s="3" t="s">
        <v>23</v>
      </c>
      <c r="E23" s="24" t="s">
        <v>378</v>
      </c>
      <c r="F23" s="5">
        <v>18.170000000000002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>
        <v>18.170000000000002</v>
      </c>
      <c r="AR23" s="98"/>
      <c r="AS23" s="98"/>
      <c r="AT23" s="98"/>
      <c r="AU23" s="98"/>
      <c r="AV23" s="98"/>
      <c r="AW23" s="5">
        <f t="shared" si="2"/>
        <v>0</v>
      </c>
      <c r="AX23" s="98"/>
      <c r="AY23" s="98"/>
    </row>
    <row r="24" spans="1:51" s="103" customFormat="1" ht="15" thickBot="1" x14ac:dyDescent="0.35">
      <c r="A24" s="134">
        <v>45647</v>
      </c>
      <c r="B24" s="117" t="s">
        <v>254</v>
      </c>
      <c r="C24" s="117" t="s">
        <v>261</v>
      </c>
      <c r="D24" s="117" t="s">
        <v>23</v>
      </c>
      <c r="E24" s="135" t="s">
        <v>223</v>
      </c>
      <c r="F24" s="118">
        <v>5</v>
      </c>
      <c r="G24" s="118"/>
      <c r="H24" s="118"/>
      <c r="I24" s="118"/>
      <c r="J24" s="118"/>
      <c r="K24" s="118"/>
      <c r="L24" s="118"/>
      <c r="M24" s="118"/>
      <c r="N24" s="118">
        <v>5</v>
      </c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04"/>
      <c r="AS24" s="104"/>
      <c r="AT24" s="104"/>
      <c r="AU24" s="104"/>
      <c r="AV24" s="104"/>
      <c r="AW24" s="118">
        <f t="shared" si="2"/>
        <v>0</v>
      </c>
      <c r="AX24" s="118">
        <f>SUM(AV20:AV24)</f>
        <v>0</v>
      </c>
      <c r="AY24" s="104"/>
    </row>
    <row r="25" spans="1:51" x14ac:dyDescent="0.3">
      <c r="A25" s="16">
        <v>45301</v>
      </c>
      <c r="B25" s="3" t="s">
        <v>83</v>
      </c>
      <c r="C25" s="3" t="s">
        <v>64</v>
      </c>
      <c r="D25" s="3" t="s">
        <v>23</v>
      </c>
      <c r="E25" s="24" t="s">
        <v>379</v>
      </c>
      <c r="F25" s="5">
        <v>35.1</v>
      </c>
      <c r="G25" s="5"/>
      <c r="H25" s="5"/>
      <c r="I25" s="5"/>
      <c r="J25" s="5"/>
      <c r="K25" s="5"/>
      <c r="L25" s="5"/>
      <c r="M25" s="5"/>
      <c r="N25" s="5"/>
      <c r="O25" s="98"/>
      <c r="P25" s="98"/>
      <c r="Q25" s="5">
        <v>35.1</v>
      </c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5">
        <f t="shared" si="2"/>
        <v>0</v>
      </c>
      <c r="AX25" s="5"/>
      <c r="AY25" s="98"/>
    </row>
    <row r="26" spans="1:51" x14ac:dyDescent="0.3">
      <c r="A26" s="16">
        <v>45301</v>
      </c>
      <c r="B26" s="3" t="s">
        <v>284</v>
      </c>
      <c r="C26" s="3" t="s">
        <v>127</v>
      </c>
      <c r="D26" s="3" t="s">
        <v>23</v>
      </c>
      <c r="E26" s="24" t="s">
        <v>380</v>
      </c>
      <c r="F26" s="5">
        <v>1219.99</v>
      </c>
      <c r="G26" s="5"/>
      <c r="H26" s="5"/>
      <c r="I26" s="5"/>
      <c r="J26" s="5"/>
      <c r="K26" s="5"/>
      <c r="L26" s="5"/>
      <c r="M26" s="5"/>
      <c r="N26" s="5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5">
        <v>1016.66</v>
      </c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5"/>
      <c r="AR26" s="5"/>
      <c r="AS26" s="5"/>
      <c r="AT26" s="5"/>
      <c r="AU26" s="5"/>
      <c r="AV26" s="5">
        <v>203.33</v>
      </c>
      <c r="AW26" s="5">
        <f t="shared" si="2"/>
        <v>0</v>
      </c>
      <c r="AX26" s="98"/>
      <c r="AY26" s="98"/>
    </row>
    <row r="27" spans="1:51" x14ac:dyDescent="0.3">
      <c r="A27" s="16">
        <v>45672</v>
      </c>
      <c r="B27" s="3" t="s">
        <v>259</v>
      </c>
      <c r="C27" s="3" t="s">
        <v>357</v>
      </c>
      <c r="D27" s="3" t="s">
        <v>23</v>
      </c>
      <c r="E27" s="24" t="s">
        <v>404</v>
      </c>
      <c r="F27" s="5">
        <v>31.19</v>
      </c>
      <c r="G27" s="5"/>
      <c r="H27" s="5"/>
      <c r="I27" s="5"/>
      <c r="J27" s="5"/>
      <c r="K27" s="5"/>
      <c r="L27" s="5"/>
      <c r="M27" s="5"/>
      <c r="N27" s="5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5">
        <v>31.19</v>
      </c>
      <c r="AR27" s="5"/>
      <c r="AS27" s="5"/>
      <c r="AT27" s="5"/>
      <c r="AU27" s="5"/>
      <c r="AV27" s="5"/>
      <c r="AW27" s="5">
        <f t="shared" si="2"/>
        <v>0</v>
      </c>
      <c r="AX27" s="98"/>
      <c r="AY27" s="98"/>
    </row>
    <row r="28" spans="1:51" x14ac:dyDescent="0.3">
      <c r="A28" s="16">
        <v>45678</v>
      </c>
      <c r="B28" s="3" t="s">
        <v>254</v>
      </c>
      <c r="C28" s="3" t="s">
        <v>261</v>
      </c>
      <c r="D28" s="3" t="s">
        <v>23</v>
      </c>
      <c r="E28" s="24" t="s">
        <v>223</v>
      </c>
      <c r="F28" s="5">
        <v>6.6</v>
      </c>
      <c r="G28" s="5"/>
      <c r="H28" s="5"/>
      <c r="I28" s="5"/>
      <c r="J28" s="5"/>
      <c r="K28" s="5"/>
      <c r="L28" s="5"/>
      <c r="M28" s="5"/>
      <c r="N28" s="5">
        <v>6.6</v>
      </c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5"/>
      <c r="AR28" s="5"/>
      <c r="AS28" s="5"/>
      <c r="AT28" s="5"/>
      <c r="AU28" s="5"/>
      <c r="AV28" s="5"/>
      <c r="AW28" s="5">
        <f t="shared" si="2"/>
        <v>0</v>
      </c>
      <c r="AX28" s="98"/>
      <c r="AY28" s="98"/>
    </row>
    <row r="29" spans="1:51" x14ac:dyDescent="0.3">
      <c r="A29" s="16">
        <v>45709</v>
      </c>
      <c r="B29" s="3" t="s">
        <v>254</v>
      </c>
      <c r="C29" s="3" t="s">
        <v>261</v>
      </c>
      <c r="D29" s="3" t="s">
        <v>23</v>
      </c>
      <c r="E29" s="24" t="s">
        <v>223</v>
      </c>
      <c r="F29" s="5">
        <v>5</v>
      </c>
      <c r="G29" s="5"/>
      <c r="H29" s="5"/>
      <c r="I29" s="5"/>
      <c r="J29" s="5"/>
      <c r="K29" s="5"/>
      <c r="L29" s="5"/>
      <c r="M29" s="5"/>
      <c r="N29" s="5">
        <v>5</v>
      </c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5"/>
      <c r="AR29" s="98"/>
      <c r="AS29" s="98"/>
      <c r="AT29" s="98"/>
      <c r="AU29" s="98"/>
      <c r="AV29" s="98"/>
      <c r="AW29" s="5">
        <f t="shared" si="2"/>
        <v>0</v>
      </c>
      <c r="AX29" s="98"/>
      <c r="AY29" s="98"/>
    </row>
    <row r="30" spans="1:51" s="3" customFormat="1" x14ac:dyDescent="0.3">
      <c r="A30" s="16">
        <v>45735</v>
      </c>
      <c r="B30" s="3" t="s">
        <v>358</v>
      </c>
      <c r="C30" s="3" t="s">
        <v>291</v>
      </c>
      <c r="D30" s="3" t="s">
        <v>23</v>
      </c>
      <c r="E30" s="24" t="s">
        <v>420</v>
      </c>
      <c r="F30" s="5">
        <v>17.989999999999998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>
        <v>17.989999999999998</v>
      </c>
      <c r="AR30" s="5"/>
      <c r="AS30" s="5"/>
      <c r="AT30" s="5"/>
      <c r="AU30" s="5"/>
      <c r="AV30" s="5"/>
      <c r="AW30" s="5">
        <f t="shared" si="2"/>
        <v>0</v>
      </c>
      <c r="AX30" s="5"/>
      <c r="AY30" s="5"/>
    </row>
    <row r="31" spans="1:51" s="117" customFormat="1" ht="15" thickBot="1" x14ac:dyDescent="0.35">
      <c r="A31" s="134">
        <v>45737</v>
      </c>
      <c r="B31" s="117" t="s">
        <v>254</v>
      </c>
      <c r="C31" s="117" t="s">
        <v>261</v>
      </c>
      <c r="D31" s="117" t="s">
        <v>23</v>
      </c>
      <c r="E31" s="24" t="s">
        <v>223</v>
      </c>
      <c r="F31" s="118">
        <v>5</v>
      </c>
      <c r="G31" s="118"/>
      <c r="H31" s="118"/>
      <c r="I31" s="118"/>
      <c r="J31" s="118"/>
      <c r="K31" s="118"/>
      <c r="L31" s="118"/>
      <c r="M31" s="118"/>
      <c r="N31" s="118">
        <v>5</v>
      </c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>
        <f t="shared" si="2"/>
        <v>0</v>
      </c>
      <c r="AX31" s="118"/>
      <c r="AY31" s="118"/>
    </row>
    <row r="32" spans="1:51" s="3" customFormat="1" x14ac:dyDescent="0.3">
      <c r="A32" s="188">
        <v>44642</v>
      </c>
      <c r="B32" s="92" t="s">
        <v>400</v>
      </c>
      <c r="C32" s="92" t="s">
        <v>401</v>
      </c>
      <c r="D32" s="92" t="s">
        <v>262</v>
      </c>
      <c r="E32" s="189">
        <v>201009</v>
      </c>
      <c r="F32" s="91">
        <v>-30</v>
      </c>
      <c r="G32" s="5"/>
      <c r="H32" s="5"/>
      <c r="I32" s="91">
        <v>-30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>
        <f t="shared" si="2"/>
        <v>0</v>
      </c>
      <c r="AX32" s="5"/>
      <c r="AY32" s="5"/>
    </row>
    <row r="33" spans="1:51" s="3" customFormat="1" x14ac:dyDescent="0.3">
      <c r="A33" s="16">
        <v>45385</v>
      </c>
      <c r="B33" s="3" t="s">
        <v>263</v>
      </c>
      <c r="C33" s="3" t="s">
        <v>42</v>
      </c>
      <c r="D33" s="3" t="s">
        <v>262</v>
      </c>
      <c r="E33" s="24" t="s">
        <v>264</v>
      </c>
      <c r="F33" s="5">
        <v>1634.28</v>
      </c>
      <c r="G33" s="5">
        <v>1634.28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>
        <f t="shared" si="2"/>
        <v>0</v>
      </c>
      <c r="AY33" s="5"/>
    </row>
    <row r="34" spans="1:51" s="3" customFormat="1" x14ac:dyDescent="0.3">
      <c r="A34" s="16">
        <v>45385</v>
      </c>
      <c r="B34" s="3" t="s">
        <v>265</v>
      </c>
      <c r="C34" s="3" t="s">
        <v>126</v>
      </c>
      <c r="D34" s="3" t="s">
        <v>262</v>
      </c>
      <c r="E34" s="24">
        <v>1</v>
      </c>
      <c r="F34" s="5">
        <v>162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>
        <v>162</v>
      </c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>
        <f t="shared" si="2"/>
        <v>0</v>
      </c>
      <c r="AY34" s="5"/>
    </row>
    <row r="35" spans="1:51" s="3" customFormat="1" x14ac:dyDescent="0.3">
      <c r="A35" s="16">
        <v>45385</v>
      </c>
      <c r="B35" s="3" t="s">
        <v>266</v>
      </c>
      <c r="C35" s="3" t="s">
        <v>267</v>
      </c>
      <c r="D35" s="3" t="s">
        <v>262</v>
      </c>
      <c r="E35" s="24">
        <v>2</v>
      </c>
      <c r="F35" s="5">
        <v>460</v>
      </c>
      <c r="G35" s="5"/>
      <c r="H35" s="5"/>
      <c r="I35" s="5"/>
      <c r="J35" s="5"/>
      <c r="K35" s="5"/>
      <c r="L35" s="5"/>
      <c r="M35" s="5"/>
      <c r="N35" s="5"/>
      <c r="O35" s="5">
        <v>460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>
        <f t="shared" si="2"/>
        <v>0</v>
      </c>
      <c r="AX35" s="5"/>
      <c r="AY35" s="5"/>
    </row>
    <row r="36" spans="1:51" s="3" customFormat="1" x14ac:dyDescent="0.3">
      <c r="A36" s="16">
        <v>45390</v>
      </c>
      <c r="B36" s="3" t="s">
        <v>263</v>
      </c>
      <c r="C36" s="3" t="s">
        <v>42</v>
      </c>
      <c r="D36" s="3" t="s">
        <v>262</v>
      </c>
      <c r="E36" s="24" t="s">
        <v>264</v>
      </c>
      <c r="F36" s="5">
        <v>732.13</v>
      </c>
      <c r="G36" s="5">
        <v>732.13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>
        <f t="shared" si="2"/>
        <v>0</v>
      </c>
      <c r="AY36" s="5"/>
    </row>
    <row r="37" spans="1:51" s="3" customFormat="1" x14ac:dyDescent="0.3">
      <c r="A37" s="16">
        <v>45392</v>
      </c>
      <c r="B37" s="3" t="s">
        <v>218</v>
      </c>
      <c r="C37" s="3" t="s">
        <v>268</v>
      </c>
      <c r="D37" s="3" t="s">
        <v>262</v>
      </c>
      <c r="E37" s="24" t="s">
        <v>223</v>
      </c>
      <c r="F37" s="5">
        <v>60</v>
      </c>
      <c r="G37" s="5"/>
      <c r="H37" s="5"/>
      <c r="I37" s="5">
        <v>60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>
        <f t="shared" si="2"/>
        <v>0</v>
      </c>
      <c r="AX37" s="5"/>
      <c r="AY37" s="5"/>
    </row>
    <row r="38" spans="1:51" s="3" customFormat="1" x14ac:dyDescent="0.3">
      <c r="A38" s="16">
        <v>45401</v>
      </c>
      <c r="B38" s="3" t="s">
        <v>269</v>
      </c>
      <c r="C38" s="3" t="s">
        <v>158</v>
      </c>
      <c r="D38" s="3" t="s">
        <v>262</v>
      </c>
      <c r="E38" s="24">
        <v>3</v>
      </c>
      <c r="F38" s="5">
        <v>240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>
        <v>240</v>
      </c>
      <c r="AW38" s="5">
        <f t="shared" si="2"/>
        <v>0</v>
      </c>
      <c r="AY38" s="5"/>
    </row>
    <row r="39" spans="1:51" x14ac:dyDescent="0.3">
      <c r="A39" s="16">
        <v>45401</v>
      </c>
      <c r="B39" s="3" t="s">
        <v>269</v>
      </c>
      <c r="C39" s="3" t="s">
        <v>158</v>
      </c>
      <c r="D39" s="3" t="s">
        <v>262</v>
      </c>
      <c r="E39" s="24">
        <v>3</v>
      </c>
      <c r="F39" s="5">
        <v>4000</v>
      </c>
      <c r="G39" s="98"/>
      <c r="H39" s="5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5">
        <v>3200</v>
      </c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5">
        <v>800</v>
      </c>
      <c r="AW39" s="5">
        <f t="shared" si="2"/>
        <v>0</v>
      </c>
      <c r="AY39" s="98"/>
    </row>
    <row r="40" spans="1:51" x14ac:dyDescent="0.3">
      <c r="A40" s="16">
        <v>45403</v>
      </c>
      <c r="B40" s="3" t="s">
        <v>254</v>
      </c>
      <c r="C40" s="3" t="s">
        <v>261</v>
      </c>
      <c r="D40" s="3" t="s">
        <v>262</v>
      </c>
      <c r="E40" s="24" t="s">
        <v>223</v>
      </c>
      <c r="F40" s="5">
        <v>5</v>
      </c>
      <c r="G40" s="98"/>
      <c r="H40" s="98"/>
      <c r="I40" s="98"/>
      <c r="J40" s="98"/>
      <c r="K40" s="98"/>
      <c r="L40" s="98"/>
      <c r="M40" s="98"/>
      <c r="N40" s="5">
        <v>5</v>
      </c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>
        <f t="shared" si="2"/>
        <v>0</v>
      </c>
      <c r="AX40" s="98"/>
      <c r="AY40" s="98"/>
    </row>
    <row r="41" spans="1:51" x14ac:dyDescent="0.3">
      <c r="A41" s="16">
        <v>45403</v>
      </c>
      <c r="B41" s="3" t="s">
        <v>269</v>
      </c>
      <c r="C41" s="3" t="s">
        <v>158</v>
      </c>
      <c r="D41" s="3" t="s">
        <v>262</v>
      </c>
      <c r="E41" s="24">
        <v>3</v>
      </c>
      <c r="F41" s="5">
        <v>2000</v>
      </c>
      <c r="G41" s="5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5">
        <v>2000</v>
      </c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5">
        <f t="shared" si="2"/>
        <v>0</v>
      </c>
      <c r="AY41" s="98"/>
    </row>
    <row r="42" spans="1:51" x14ac:dyDescent="0.3">
      <c r="A42" s="16">
        <v>45404</v>
      </c>
      <c r="B42" s="3" t="s">
        <v>259</v>
      </c>
      <c r="C42" s="3" t="s">
        <v>270</v>
      </c>
      <c r="D42" s="3" t="s">
        <v>262</v>
      </c>
      <c r="E42" s="24">
        <v>4</v>
      </c>
      <c r="F42" s="5">
        <v>10</v>
      </c>
      <c r="G42" s="98"/>
      <c r="H42" s="98"/>
      <c r="I42" s="5"/>
      <c r="J42" s="98"/>
      <c r="K42" s="98"/>
      <c r="L42" s="98"/>
      <c r="M42" s="98"/>
      <c r="N42" s="98"/>
      <c r="O42" s="98"/>
      <c r="P42" s="98"/>
      <c r="Q42" s="98"/>
      <c r="R42" s="5">
        <v>10</v>
      </c>
      <c r="S42" s="98"/>
      <c r="T42" s="98"/>
      <c r="U42" s="5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5">
        <f t="shared" si="2"/>
        <v>0</v>
      </c>
      <c r="AY42" s="98"/>
    </row>
    <row r="43" spans="1:51" x14ac:dyDescent="0.3">
      <c r="A43" s="16">
        <v>45405</v>
      </c>
      <c r="B43" s="3" t="s">
        <v>271</v>
      </c>
      <c r="C43" s="3" t="s">
        <v>272</v>
      </c>
      <c r="D43" s="3" t="s">
        <v>262</v>
      </c>
      <c r="E43" s="24">
        <v>5</v>
      </c>
      <c r="F43" s="5">
        <v>16.84</v>
      </c>
      <c r="G43" s="98"/>
      <c r="H43" s="5">
        <v>14.03</v>
      </c>
      <c r="I43" s="98"/>
      <c r="J43" s="98"/>
      <c r="K43" s="98"/>
      <c r="L43" s="5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5">
        <v>2.81</v>
      </c>
      <c r="AW43" s="5">
        <f t="shared" si="2"/>
        <v>0</v>
      </c>
      <c r="AY43" s="98"/>
    </row>
    <row r="44" spans="1:51" x14ac:dyDescent="0.3">
      <c r="A44" s="16">
        <v>45408</v>
      </c>
      <c r="B44" s="3" t="s">
        <v>273</v>
      </c>
      <c r="C44" s="3" t="s">
        <v>274</v>
      </c>
      <c r="D44" s="3" t="s">
        <v>262</v>
      </c>
      <c r="E44" s="24">
        <v>6</v>
      </c>
      <c r="F44" s="5">
        <v>125</v>
      </c>
      <c r="G44" s="98"/>
      <c r="H44" s="98"/>
      <c r="I44" s="98"/>
      <c r="J44" s="98"/>
      <c r="K44" s="98"/>
      <c r="L44" s="5">
        <v>125</v>
      </c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>
        <f t="shared" si="2"/>
        <v>0</v>
      </c>
      <c r="AY44" s="98"/>
    </row>
    <row r="45" spans="1:51" x14ac:dyDescent="0.3">
      <c r="A45" s="16">
        <v>45415</v>
      </c>
      <c r="B45" s="3" t="s">
        <v>281</v>
      </c>
      <c r="C45" s="3" t="s">
        <v>282</v>
      </c>
      <c r="D45" s="3" t="s">
        <v>262</v>
      </c>
      <c r="E45" s="24">
        <v>7</v>
      </c>
      <c r="F45" s="5">
        <v>209.04</v>
      </c>
      <c r="G45" s="98"/>
      <c r="H45" s="5">
        <v>174.2</v>
      </c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5"/>
      <c r="AR45" s="5"/>
      <c r="AS45" s="5"/>
      <c r="AT45" s="5"/>
      <c r="AU45" s="5"/>
      <c r="AV45" s="5">
        <v>34.840000000000003</v>
      </c>
      <c r="AW45" s="5">
        <f t="shared" si="2"/>
        <v>0</v>
      </c>
      <c r="AY45" s="98"/>
    </row>
    <row r="46" spans="1:51" x14ac:dyDescent="0.3">
      <c r="A46" s="16">
        <v>45419</v>
      </c>
      <c r="B46" s="3" t="s">
        <v>263</v>
      </c>
      <c r="C46" s="3" t="s">
        <v>42</v>
      </c>
      <c r="D46" s="3" t="s">
        <v>262</v>
      </c>
      <c r="E46" s="24" t="s">
        <v>264</v>
      </c>
      <c r="F46" s="5">
        <v>732.13</v>
      </c>
      <c r="G46" s="5">
        <v>732.13</v>
      </c>
      <c r="H46" s="98"/>
      <c r="I46" s="5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8"/>
      <c r="AS46" s="98"/>
      <c r="AT46" s="98"/>
      <c r="AU46" s="98"/>
      <c r="AV46" s="98"/>
      <c r="AW46" s="5">
        <f t="shared" si="2"/>
        <v>0</v>
      </c>
      <c r="AY46" s="98"/>
    </row>
    <row r="47" spans="1:51" x14ac:dyDescent="0.3">
      <c r="A47" s="16">
        <v>45429</v>
      </c>
      <c r="B47" s="3" t="s">
        <v>283</v>
      </c>
      <c r="C47" s="3" t="s">
        <v>158</v>
      </c>
      <c r="D47" s="3" t="s">
        <v>262</v>
      </c>
      <c r="E47" s="24">
        <v>8</v>
      </c>
      <c r="F47" s="5">
        <v>420</v>
      </c>
      <c r="G47" s="98"/>
      <c r="H47" s="98"/>
      <c r="I47" s="5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5">
        <v>350</v>
      </c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>
        <v>70</v>
      </c>
      <c r="AW47" s="5">
        <f t="shared" si="2"/>
        <v>0</v>
      </c>
      <c r="AY47" s="98"/>
    </row>
    <row r="48" spans="1:51" x14ac:dyDescent="0.3">
      <c r="A48" s="16">
        <v>45429</v>
      </c>
      <c r="B48" s="3" t="s">
        <v>283</v>
      </c>
      <c r="C48" s="3" t="s">
        <v>158</v>
      </c>
      <c r="D48" s="3" t="s">
        <v>262</v>
      </c>
      <c r="E48" s="24">
        <v>9</v>
      </c>
      <c r="F48" s="5">
        <v>268.8</v>
      </c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5"/>
      <c r="AD48" s="98"/>
      <c r="AE48" s="98"/>
      <c r="AF48" s="98"/>
      <c r="AG48" s="98"/>
      <c r="AH48" s="5">
        <v>224</v>
      </c>
      <c r="AI48" s="98"/>
      <c r="AJ48" s="98"/>
      <c r="AK48" s="98"/>
      <c r="AL48" s="98"/>
      <c r="AM48" s="98"/>
      <c r="AN48" s="98"/>
      <c r="AO48" s="98"/>
      <c r="AP48" s="98"/>
      <c r="AQ48" s="98"/>
      <c r="AR48" s="98"/>
      <c r="AS48" s="98"/>
      <c r="AT48" s="98"/>
      <c r="AU48" s="98"/>
      <c r="AV48" s="5">
        <v>44.8</v>
      </c>
      <c r="AW48" s="5">
        <f t="shared" si="2"/>
        <v>0</v>
      </c>
      <c r="AY48" s="98"/>
    </row>
    <row r="49" spans="1:51" x14ac:dyDescent="0.3">
      <c r="A49" s="16">
        <v>45429</v>
      </c>
      <c r="B49" s="3" t="s">
        <v>284</v>
      </c>
      <c r="C49" s="3" t="s">
        <v>127</v>
      </c>
      <c r="D49" s="3" t="s">
        <v>262</v>
      </c>
      <c r="E49" s="24">
        <v>10</v>
      </c>
      <c r="F49" s="5">
        <v>3120</v>
      </c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5">
        <v>2600</v>
      </c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8"/>
      <c r="AS49" s="98"/>
      <c r="AT49" s="98"/>
      <c r="AU49" s="98"/>
      <c r="AV49" s="5">
        <v>520</v>
      </c>
      <c r="AW49" s="5">
        <f t="shared" si="2"/>
        <v>0</v>
      </c>
      <c r="AY49" s="98"/>
    </row>
    <row r="50" spans="1:51" x14ac:dyDescent="0.3">
      <c r="A50" s="16">
        <v>45432</v>
      </c>
      <c r="B50" s="3" t="s">
        <v>287</v>
      </c>
      <c r="C50" s="3" t="s">
        <v>285</v>
      </c>
      <c r="D50" s="3" t="s">
        <v>262</v>
      </c>
      <c r="E50" s="24">
        <v>11</v>
      </c>
      <c r="F50" s="5">
        <v>30</v>
      </c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5">
        <v>30</v>
      </c>
      <c r="AD50" s="98"/>
      <c r="AE50" s="98"/>
      <c r="AF50" s="98"/>
      <c r="AG50" s="98"/>
      <c r="AH50" s="5"/>
      <c r="AI50" s="98"/>
      <c r="AJ50" s="98"/>
      <c r="AK50" s="98"/>
      <c r="AL50" s="98"/>
      <c r="AM50" s="98"/>
      <c r="AN50" s="98"/>
      <c r="AO50" s="98"/>
      <c r="AP50" s="98"/>
      <c r="AQ50" s="98"/>
      <c r="AR50" s="98"/>
      <c r="AS50" s="98"/>
      <c r="AT50" s="98"/>
      <c r="AU50" s="98"/>
      <c r="AV50" s="5"/>
      <c r="AW50" s="5">
        <f t="shared" si="2"/>
        <v>0</v>
      </c>
      <c r="AY50" s="98"/>
    </row>
    <row r="51" spans="1:51" x14ac:dyDescent="0.3">
      <c r="A51" s="16">
        <v>45433</v>
      </c>
      <c r="B51" s="3" t="s">
        <v>254</v>
      </c>
      <c r="C51" s="3" t="s">
        <v>261</v>
      </c>
      <c r="D51" s="3" t="s">
        <v>262</v>
      </c>
      <c r="E51" s="24" t="s">
        <v>223</v>
      </c>
      <c r="F51" s="5">
        <v>5</v>
      </c>
      <c r="G51" s="98"/>
      <c r="H51" s="98"/>
      <c r="I51" s="98"/>
      <c r="J51" s="98"/>
      <c r="K51" s="98"/>
      <c r="L51" s="98"/>
      <c r="M51" s="98"/>
      <c r="N51" s="5">
        <v>5</v>
      </c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5">
        <f t="shared" si="2"/>
        <v>0</v>
      </c>
      <c r="AY51" s="98"/>
    </row>
    <row r="52" spans="1:51" x14ac:dyDescent="0.3">
      <c r="A52" s="16">
        <v>45434</v>
      </c>
      <c r="B52" s="3" t="s">
        <v>271</v>
      </c>
      <c r="C52" s="3" t="s">
        <v>272</v>
      </c>
      <c r="D52" s="3" t="s">
        <v>262</v>
      </c>
      <c r="E52" s="24">
        <v>12</v>
      </c>
      <c r="F52" s="5">
        <v>16.84</v>
      </c>
      <c r="G52" s="98"/>
      <c r="H52" s="5">
        <v>14.03</v>
      </c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5">
        <v>2.81</v>
      </c>
      <c r="AW52" s="5">
        <f t="shared" si="2"/>
        <v>0</v>
      </c>
      <c r="AY52" s="98"/>
    </row>
    <row r="53" spans="1:51" x14ac:dyDescent="0.3">
      <c r="A53" s="16">
        <v>45446</v>
      </c>
      <c r="B53" s="3" t="s">
        <v>263</v>
      </c>
      <c r="C53" s="3" t="s">
        <v>42</v>
      </c>
      <c r="D53" s="3" t="s">
        <v>262</v>
      </c>
      <c r="E53" s="24" t="s">
        <v>264</v>
      </c>
      <c r="F53" s="5">
        <v>732.13</v>
      </c>
      <c r="G53" s="5">
        <v>732.13</v>
      </c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  <c r="AJ53" s="98"/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5">
        <f t="shared" ref="AW53:AW116" si="3">F53-G53-H53-I53-J53-K53-L53-M53-N53-O53-P53-Q53-R53-S53-T53-U53-V53-W53-X53-Y53-Z53-AA53-AB53-AC53-AD53-AE53-AF53-AG53-AH53-AI53-AJ53-AK53-AL53-AM53-AN53-AO53-AP53-AQ53-AR53-AS53-AT53-AU53-AV53</f>
        <v>0</v>
      </c>
      <c r="AY53" s="98"/>
    </row>
    <row r="54" spans="1:51" x14ac:dyDescent="0.3">
      <c r="A54" s="16">
        <v>45446</v>
      </c>
      <c r="B54" s="3" t="s">
        <v>292</v>
      </c>
      <c r="C54" s="3" t="s">
        <v>293</v>
      </c>
      <c r="D54" s="3" t="s">
        <v>262</v>
      </c>
      <c r="E54" s="24">
        <v>13</v>
      </c>
      <c r="F54" s="5">
        <v>239.98</v>
      </c>
      <c r="G54" s="98"/>
      <c r="H54" s="5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5">
        <v>239.98</v>
      </c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5"/>
      <c r="AW54" s="5">
        <f t="shared" si="3"/>
        <v>0</v>
      </c>
      <c r="AY54" s="98"/>
    </row>
    <row r="55" spans="1:51" x14ac:dyDescent="0.3">
      <c r="A55" s="16">
        <v>45446</v>
      </c>
      <c r="B55" s="3" t="s">
        <v>284</v>
      </c>
      <c r="C55" s="3" t="s">
        <v>127</v>
      </c>
      <c r="D55" s="3" t="s">
        <v>262</v>
      </c>
      <c r="E55" s="24">
        <v>14</v>
      </c>
      <c r="F55" s="5">
        <v>1219.99</v>
      </c>
      <c r="G55" s="98"/>
      <c r="H55" s="98"/>
      <c r="I55" s="98"/>
      <c r="J55" s="98"/>
      <c r="K55" s="98"/>
      <c r="L55" s="98"/>
      <c r="M55" s="98"/>
      <c r="N55" s="5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5">
        <v>1016.66</v>
      </c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5">
        <v>203.33</v>
      </c>
      <c r="AW55" s="5">
        <f t="shared" si="3"/>
        <v>0</v>
      </c>
      <c r="AY55" s="98"/>
    </row>
    <row r="56" spans="1:51" x14ac:dyDescent="0.3">
      <c r="A56" s="16">
        <v>45450</v>
      </c>
      <c r="B56" s="3" t="s">
        <v>263</v>
      </c>
      <c r="C56" s="3" t="s">
        <v>42</v>
      </c>
      <c r="D56" s="3" t="s">
        <v>262</v>
      </c>
      <c r="E56" s="24" t="s">
        <v>264</v>
      </c>
      <c r="F56" s="5">
        <v>732.13</v>
      </c>
      <c r="G56" s="5">
        <v>732.13</v>
      </c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5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5"/>
      <c r="AW56" s="5">
        <f t="shared" si="3"/>
        <v>0</v>
      </c>
      <c r="AY56" s="98"/>
    </row>
    <row r="57" spans="1:51" x14ac:dyDescent="0.3">
      <c r="A57" s="16">
        <v>45457</v>
      </c>
      <c r="B57" s="3" t="s">
        <v>294</v>
      </c>
      <c r="C57" s="3" t="s">
        <v>158</v>
      </c>
      <c r="D57" s="3" t="s">
        <v>262</v>
      </c>
      <c r="E57" s="24">
        <v>15</v>
      </c>
      <c r="F57" s="5">
        <v>480</v>
      </c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5">
        <v>400</v>
      </c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5">
        <v>80</v>
      </c>
      <c r="AW57" s="5">
        <f t="shared" si="3"/>
        <v>0</v>
      </c>
      <c r="AY57" s="98"/>
    </row>
    <row r="58" spans="1:51" x14ac:dyDescent="0.3">
      <c r="A58" s="16">
        <v>45464</v>
      </c>
      <c r="B58" s="3" t="s">
        <v>271</v>
      </c>
      <c r="C58" s="3" t="s">
        <v>272</v>
      </c>
      <c r="D58" s="3" t="s">
        <v>262</v>
      </c>
      <c r="E58" s="24">
        <v>16</v>
      </c>
      <c r="F58" s="5">
        <v>16.84</v>
      </c>
      <c r="G58" s="98"/>
      <c r="H58" s="5">
        <v>14.03</v>
      </c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5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5">
        <v>2.81</v>
      </c>
      <c r="AW58" s="5">
        <f t="shared" si="3"/>
        <v>0</v>
      </c>
      <c r="AX58" s="5"/>
      <c r="AY58" s="98"/>
    </row>
    <row r="59" spans="1:51" x14ac:dyDescent="0.3">
      <c r="A59" s="16">
        <v>45464</v>
      </c>
      <c r="B59" s="3" t="s">
        <v>254</v>
      </c>
      <c r="C59" s="3" t="s">
        <v>261</v>
      </c>
      <c r="D59" s="3" t="s">
        <v>262</v>
      </c>
      <c r="E59" s="24" t="s">
        <v>223</v>
      </c>
      <c r="F59" s="5">
        <v>5</v>
      </c>
      <c r="G59" s="5"/>
      <c r="H59" s="98"/>
      <c r="I59" s="98"/>
      <c r="J59" s="98"/>
      <c r="K59" s="98"/>
      <c r="L59" s="98"/>
      <c r="M59" s="98"/>
      <c r="N59" s="5">
        <v>5</v>
      </c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5">
        <f t="shared" si="3"/>
        <v>0</v>
      </c>
      <c r="AY59" s="98"/>
    </row>
    <row r="60" spans="1:51" s="3" customFormat="1" x14ac:dyDescent="0.3">
      <c r="A60" s="16">
        <v>45467</v>
      </c>
      <c r="B60" s="3" t="s">
        <v>295</v>
      </c>
      <c r="C60" s="3" t="s">
        <v>296</v>
      </c>
      <c r="D60" s="3" t="s">
        <v>262</v>
      </c>
      <c r="E60" s="24">
        <v>17</v>
      </c>
      <c r="F60" s="5">
        <v>226.3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>
        <v>226.3</v>
      </c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>
        <f t="shared" si="3"/>
        <v>0</v>
      </c>
      <c r="AX60" s="5"/>
      <c r="AY60" s="5"/>
    </row>
    <row r="61" spans="1:51" s="3" customFormat="1" x14ac:dyDescent="0.3">
      <c r="A61" s="16">
        <v>45467</v>
      </c>
      <c r="B61" s="3" t="s">
        <v>297</v>
      </c>
      <c r="C61" s="3" t="s">
        <v>298</v>
      </c>
      <c r="D61" s="3" t="s">
        <v>262</v>
      </c>
      <c r="E61" s="24">
        <v>18</v>
      </c>
      <c r="F61" s="5">
        <v>316.8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>
        <v>316.8</v>
      </c>
      <c r="AQ61" s="5"/>
      <c r="AR61" s="5"/>
      <c r="AS61" s="5"/>
      <c r="AT61" s="5"/>
      <c r="AU61" s="5"/>
      <c r="AV61" s="5"/>
      <c r="AW61" s="5">
        <f t="shared" si="3"/>
        <v>0</v>
      </c>
      <c r="AY61" s="5"/>
    </row>
    <row r="62" spans="1:51" s="117" customFormat="1" ht="15" thickBot="1" x14ac:dyDescent="0.35">
      <c r="A62" s="134">
        <v>45467</v>
      </c>
      <c r="B62" s="117" t="s">
        <v>299</v>
      </c>
      <c r="C62" s="117" t="s">
        <v>300</v>
      </c>
      <c r="D62" s="117" t="s">
        <v>262</v>
      </c>
      <c r="E62" s="135">
        <v>19</v>
      </c>
      <c r="F62" s="118">
        <v>1620</v>
      </c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>
        <v>1350</v>
      </c>
      <c r="AQ62" s="118"/>
      <c r="AR62" s="118"/>
      <c r="AS62" s="118"/>
      <c r="AT62" s="118"/>
      <c r="AU62" s="118"/>
      <c r="AV62" s="118">
        <v>270</v>
      </c>
      <c r="AW62" s="118">
        <f t="shared" si="3"/>
        <v>0</v>
      </c>
      <c r="AX62" s="118">
        <f>SUM(AV33:AV62)</f>
        <v>2271.3999999999996</v>
      </c>
      <c r="AY62" s="118"/>
    </row>
    <row r="63" spans="1:51" s="3" customFormat="1" x14ac:dyDescent="0.3">
      <c r="A63" s="16">
        <v>45474</v>
      </c>
      <c r="B63" s="3" t="s">
        <v>263</v>
      </c>
      <c r="C63" s="3" t="s">
        <v>42</v>
      </c>
      <c r="D63" s="3" t="s">
        <v>262</v>
      </c>
      <c r="E63" s="24" t="s">
        <v>264</v>
      </c>
      <c r="F63" s="5">
        <v>732.13</v>
      </c>
      <c r="G63" s="5">
        <v>732.13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>
        <f t="shared" si="3"/>
        <v>0</v>
      </c>
      <c r="AY63" s="5"/>
    </row>
    <row r="64" spans="1:51" x14ac:dyDescent="0.3">
      <c r="A64" s="16">
        <v>45474</v>
      </c>
      <c r="B64" s="3" t="s">
        <v>266</v>
      </c>
      <c r="C64" s="3" t="s">
        <v>267</v>
      </c>
      <c r="D64" s="3" t="s">
        <v>262</v>
      </c>
      <c r="E64" s="24">
        <v>20</v>
      </c>
      <c r="F64" s="5">
        <v>460</v>
      </c>
      <c r="G64" s="98"/>
      <c r="H64" s="98"/>
      <c r="I64" s="98"/>
      <c r="J64" s="98"/>
      <c r="K64" s="98"/>
      <c r="L64" s="98"/>
      <c r="M64" s="98"/>
      <c r="N64" s="98"/>
      <c r="O64" s="5">
        <v>460</v>
      </c>
      <c r="P64" s="98"/>
      <c r="Q64" s="98"/>
      <c r="R64" s="98"/>
      <c r="S64" s="98"/>
      <c r="T64" s="98"/>
      <c r="U64" s="98"/>
      <c r="V64" s="98"/>
      <c r="W64" s="98"/>
      <c r="X64" s="98"/>
      <c r="Y64" s="5"/>
      <c r="Z64" s="98"/>
      <c r="AA64" s="98"/>
      <c r="AB64" s="98"/>
      <c r="AC64" s="98"/>
      <c r="AD64" s="98"/>
      <c r="AE64" s="98"/>
      <c r="AF64" s="98"/>
      <c r="AG64" s="98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>
        <f t="shared" si="3"/>
        <v>0</v>
      </c>
      <c r="AY64" s="98"/>
    </row>
    <row r="65" spans="1:51" x14ac:dyDescent="0.3">
      <c r="A65" s="16">
        <v>45474</v>
      </c>
      <c r="B65" s="3" t="s">
        <v>297</v>
      </c>
      <c r="C65" s="3" t="s">
        <v>298</v>
      </c>
      <c r="D65" s="3" t="s">
        <v>262</v>
      </c>
      <c r="E65" s="24">
        <v>18</v>
      </c>
      <c r="F65" s="5">
        <v>63.36</v>
      </c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>
        <v>63.36</v>
      </c>
      <c r="AW65" s="5">
        <f t="shared" si="3"/>
        <v>0</v>
      </c>
      <c r="AY65" s="98"/>
    </row>
    <row r="66" spans="1:51" s="3" customFormat="1" x14ac:dyDescent="0.3">
      <c r="A66" s="16">
        <v>45476</v>
      </c>
      <c r="B66" s="3" t="s">
        <v>294</v>
      </c>
      <c r="C66" s="3" t="s">
        <v>158</v>
      </c>
      <c r="D66" s="3" t="s">
        <v>262</v>
      </c>
      <c r="E66" s="24">
        <v>21</v>
      </c>
      <c r="F66" s="5">
        <v>1140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>
        <v>950</v>
      </c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>
        <v>190</v>
      </c>
      <c r="AW66" s="5">
        <f t="shared" si="3"/>
        <v>0</v>
      </c>
      <c r="AY66" s="5"/>
    </row>
    <row r="67" spans="1:51" x14ac:dyDescent="0.3">
      <c r="A67" s="16">
        <v>45483</v>
      </c>
      <c r="B67" s="3" t="s">
        <v>284</v>
      </c>
      <c r="C67" s="3" t="s">
        <v>313</v>
      </c>
      <c r="D67" s="3" t="s">
        <v>262</v>
      </c>
      <c r="E67" s="24">
        <v>22</v>
      </c>
      <c r="F67" s="5">
        <v>144</v>
      </c>
      <c r="G67" s="5"/>
      <c r="H67" s="5"/>
      <c r="I67" s="5"/>
      <c r="J67" s="5"/>
      <c r="K67" s="5"/>
      <c r="L67" s="5"/>
      <c r="M67" s="5"/>
      <c r="N67" s="5"/>
      <c r="O67" s="5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5">
        <v>120</v>
      </c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5">
        <v>24</v>
      </c>
      <c r="AW67" s="5">
        <f t="shared" si="3"/>
        <v>0</v>
      </c>
      <c r="AY67" s="98"/>
    </row>
    <row r="68" spans="1:51" x14ac:dyDescent="0.3">
      <c r="A68" s="16">
        <v>45485</v>
      </c>
      <c r="B68" s="3" t="s">
        <v>87</v>
      </c>
      <c r="C68" s="3" t="s">
        <v>314</v>
      </c>
      <c r="D68" s="3" t="s">
        <v>262</v>
      </c>
      <c r="E68" s="24">
        <v>23</v>
      </c>
      <c r="F68" s="5">
        <v>35</v>
      </c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5">
        <v>35</v>
      </c>
      <c r="Z68" s="98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>
        <f t="shared" si="3"/>
        <v>0</v>
      </c>
      <c r="AX68" s="98"/>
      <c r="AY68" s="98"/>
    </row>
    <row r="69" spans="1:51" x14ac:dyDescent="0.3">
      <c r="A69" s="16">
        <v>45489</v>
      </c>
      <c r="B69" s="3" t="s">
        <v>263</v>
      </c>
      <c r="C69" s="3" t="s">
        <v>42</v>
      </c>
      <c r="D69" s="3" t="s">
        <v>262</v>
      </c>
      <c r="E69" s="24" t="s">
        <v>264</v>
      </c>
      <c r="F69" s="5">
        <v>732.13</v>
      </c>
      <c r="G69" s="5">
        <v>732.13</v>
      </c>
      <c r="H69" s="5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  <c r="AI69" s="98"/>
      <c r="AJ69" s="98"/>
      <c r="AK69" s="98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5"/>
      <c r="AW69" s="5">
        <f t="shared" si="3"/>
        <v>0</v>
      </c>
      <c r="AY69" s="98"/>
    </row>
    <row r="70" spans="1:51" x14ac:dyDescent="0.3">
      <c r="A70" s="16">
        <v>45494</v>
      </c>
      <c r="B70" s="3" t="s">
        <v>254</v>
      </c>
      <c r="C70" s="3" t="s">
        <v>261</v>
      </c>
      <c r="D70" s="3" t="s">
        <v>262</v>
      </c>
      <c r="E70" s="24" t="s">
        <v>223</v>
      </c>
      <c r="F70" s="5">
        <v>5.4</v>
      </c>
      <c r="G70" s="98"/>
      <c r="H70" s="98"/>
      <c r="I70" s="98"/>
      <c r="J70" s="98"/>
      <c r="K70" s="98"/>
      <c r="L70" s="98"/>
      <c r="M70" s="98"/>
      <c r="N70" s="5">
        <v>5.4</v>
      </c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5">
        <f t="shared" si="3"/>
        <v>0</v>
      </c>
      <c r="AY70" s="98"/>
    </row>
    <row r="71" spans="1:51" x14ac:dyDescent="0.3">
      <c r="A71" s="16">
        <v>45495</v>
      </c>
      <c r="B71" s="3" t="s">
        <v>263</v>
      </c>
      <c r="C71" s="3" t="s">
        <v>42</v>
      </c>
      <c r="D71" s="3" t="s">
        <v>262</v>
      </c>
      <c r="E71" s="24" t="s">
        <v>264</v>
      </c>
      <c r="F71" s="5">
        <v>732.13</v>
      </c>
      <c r="G71" s="5">
        <v>732.13</v>
      </c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>
        <f t="shared" si="3"/>
        <v>0</v>
      </c>
      <c r="AY71" s="98"/>
    </row>
    <row r="72" spans="1:51" x14ac:dyDescent="0.3">
      <c r="A72" s="16">
        <v>45495</v>
      </c>
      <c r="B72" s="3" t="s">
        <v>263</v>
      </c>
      <c r="C72" s="3" t="s">
        <v>42</v>
      </c>
      <c r="D72" s="3" t="s">
        <v>262</v>
      </c>
      <c r="E72" s="24" t="s">
        <v>264</v>
      </c>
      <c r="F72" s="5">
        <v>732.13</v>
      </c>
      <c r="G72" s="5">
        <v>732.13</v>
      </c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5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5"/>
      <c r="AW72" s="5">
        <f t="shared" si="3"/>
        <v>0</v>
      </c>
      <c r="AY72" s="98"/>
    </row>
    <row r="73" spans="1:51" x14ac:dyDescent="0.3">
      <c r="A73" s="16">
        <v>45495</v>
      </c>
      <c r="B73" s="3" t="s">
        <v>294</v>
      </c>
      <c r="C73" s="3" t="s">
        <v>158</v>
      </c>
      <c r="D73" s="3" t="s">
        <v>262</v>
      </c>
      <c r="E73" s="24">
        <v>24</v>
      </c>
      <c r="F73" s="5">
        <v>540</v>
      </c>
      <c r="G73" s="98"/>
      <c r="H73" s="5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8"/>
      <c r="AH73" s="5">
        <v>450</v>
      </c>
      <c r="AI73" s="98"/>
      <c r="AJ73" s="98"/>
      <c r="AK73" s="98"/>
      <c r="AL73" s="98"/>
      <c r="AM73" s="98"/>
      <c r="AN73" s="98"/>
      <c r="AO73" s="98"/>
      <c r="AP73" s="98"/>
      <c r="AQ73" s="98"/>
      <c r="AR73" s="98"/>
      <c r="AS73" s="98"/>
      <c r="AT73" s="98"/>
      <c r="AU73" s="98"/>
      <c r="AV73" s="5">
        <v>90</v>
      </c>
      <c r="AW73" s="5">
        <f t="shared" si="3"/>
        <v>0</v>
      </c>
      <c r="AY73" s="98"/>
    </row>
    <row r="74" spans="1:51" x14ac:dyDescent="0.3">
      <c r="A74" s="16">
        <v>45495</v>
      </c>
      <c r="B74" s="3" t="s">
        <v>315</v>
      </c>
      <c r="C74" s="3" t="s">
        <v>316</v>
      </c>
      <c r="D74" s="3" t="s">
        <v>262</v>
      </c>
      <c r="E74" s="24">
        <v>25</v>
      </c>
      <c r="F74" s="5">
        <v>2544</v>
      </c>
      <c r="G74" s="5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5">
        <v>2120</v>
      </c>
      <c r="AG74" s="98"/>
      <c r="AH74" s="98"/>
      <c r="AI74" s="98"/>
      <c r="AJ74" s="98"/>
      <c r="AK74" s="98"/>
      <c r="AL74" s="98"/>
      <c r="AM74" s="98"/>
      <c r="AN74" s="98"/>
      <c r="AO74" s="98"/>
      <c r="AP74" s="98"/>
      <c r="AQ74" s="98"/>
      <c r="AR74" s="98"/>
      <c r="AS74" s="98"/>
      <c r="AT74" s="98"/>
      <c r="AU74" s="98"/>
      <c r="AV74" s="5">
        <v>424</v>
      </c>
      <c r="AW74" s="5">
        <f t="shared" si="3"/>
        <v>0</v>
      </c>
      <c r="AX74" s="98"/>
      <c r="AY74" s="98"/>
    </row>
    <row r="75" spans="1:51" x14ac:dyDescent="0.3">
      <c r="A75" s="16">
        <v>45496</v>
      </c>
      <c r="B75" s="3" t="s">
        <v>271</v>
      </c>
      <c r="C75" s="3" t="s">
        <v>272</v>
      </c>
      <c r="D75" s="3" t="s">
        <v>262</v>
      </c>
      <c r="E75" s="24">
        <v>26</v>
      </c>
      <c r="F75" s="5">
        <v>16.84</v>
      </c>
      <c r="G75" s="5"/>
      <c r="H75" s="5">
        <v>14.03</v>
      </c>
      <c r="I75" s="5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8"/>
      <c r="AH75" s="98"/>
      <c r="AI75" s="98"/>
      <c r="AJ75" s="98"/>
      <c r="AK75" s="98"/>
      <c r="AL75" s="98"/>
      <c r="AM75" s="98"/>
      <c r="AN75" s="98"/>
      <c r="AO75" s="98"/>
      <c r="AP75" s="98"/>
      <c r="AQ75" s="98"/>
      <c r="AR75" s="98"/>
      <c r="AS75" s="98"/>
      <c r="AT75" s="98"/>
      <c r="AU75" s="98"/>
      <c r="AV75" s="5">
        <v>2.81</v>
      </c>
      <c r="AW75" s="5">
        <f t="shared" si="3"/>
        <v>0</v>
      </c>
      <c r="AX75" s="98"/>
      <c r="AY75" s="98"/>
    </row>
    <row r="76" spans="1:51" x14ac:dyDescent="0.3">
      <c r="A76" s="16">
        <v>45496</v>
      </c>
      <c r="B76" s="3" t="s">
        <v>263</v>
      </c>
      <c r="C76" s="3" t="s">
        <v>42</v>
      </c>
      <c r="D76" s="3" t="s">
        <v>262</v>
      </c>
      <c r="E76" s="24" t="s">
        <v>264</v>
      </c>
      <c r="F76" s="5">
        <v>732.13</v>
      </c>
      <c r="G76" s="5">
        <v>732.13</v>
      </c>
      <c r="H76" s="98"/>
      <c r="I76" s="98"/>
      <c r="J76" s="98"/>
      <c r="K76" s="98"/>
      <c r="L76" s="98"/>
      <c r="M76" s="98"/>
      <c r="N76" s="5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>
        <f t="shared" si="3"/>
        <v>0</v>
      </c>
      <c r="AY76" s="98"/>
    </row>
    <row r="77" spans="1:51" x14ac:dyDescent="0.3">
      <c r="A77" s="16">
        <v>45497</v>
      </c>
      <c r="B77" s="3" t="s">
        <v>263</v>
      </c>
      <c r="C77" s="3" t="s">
        <v>42</v>
      </c>
      <c r="D77" s="3" t="s">
        <v>262</v>
      </c>
      <c r="E77" s="24" t="s">
        <v>264</v>
      </c>
      <c r="F77" s="5">
        <v>732.13</v>
      </c>
      <c r="G77" s="5">
        <v>732.13</v>
      </c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8"/>
      <c r="Y77" s="98"/>
      <c r="Z77" s="98"/>
      <c r="AA77" s="98"/>
      <c r="AB77" s="98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>
        <f t="shared" si="3"/>
        <v>0</v>
      </c>
      <c r="AX77" s="98"/>
      <c r="AY77" s="98"/>
    </row>
    <row r="78" spans="1:51" x14ac:dyDescent="0.3">
      <c r="A78" s="16">
        <v>45506</v>
      </c>
      <c r="B78" s="3" t="s">
        <v>281</v>
      </c>
      <c r="C78" s="3" t="s">
        <v>282</v>
      </c>
      <c r="D78" s="3" t="s">
        <v>262</v>
      </c>
      <c r="E78" s="24">
        <v>27</v>
      </c>
      <c r="F78" s="5">
        <v>187.02</v>
      </c>
      <c r="G78" s="98"/>
      <c r="H78" s="5">
        <v>187.02</v>
      </c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8"/>
      <c r="Y78" s="98"/>
      <c r="Z78" s="98"/>
      <c r="AA78" s="5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5"/>
      <c r="AW78" s="5">
        <f t="shared" si="3"/>
        <v>0</v>
      </c>
      <c r="AY78" s="98"/>
    </row>
    <row r="79" spans="1:51" x14ac:dyDescent="0.3">
      <c r="A79" s="16">
        <v>45525</v>
      </c>
      <c r="B79" s="3" t="s">
        <v>271</v>
      </c>
      <c r="C79" s="3" t="s">
        <v>272</v>
      </c>
      <c r="D79" s="3" t="s">
        <v>262</v>
      </c>
      <c r="E79" s="24">
        <v>28</v>
      </c>
      <c r="F79" s="5">
        <v>16.84</v>
      </c>
      <c r="G79" s="98"/>
      <c r="H79" s="5">
        <v>14.03</v>
      </c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5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5">
        <v>2.81</v>
      </c>
      <c r="AW79" s="5">
        <f t="shared" si="3"/>
        <v>0</v>
      </c>
      <c r="AY79" s="98"/>
    </row>
    <row r="80" spans="1:51" x14ac:dyDescent="0.3">
      <c r="A80" s="16">
        <v>45525</v>
      </c>
      <c r="B80" s="3" t="s">
        <v>254</v>
      </c>
      <c r="C80" s="3" t="s">
        <v>261</v>
      </c>
      <c r="D80" s="3" t="s">
        <v>262</v>
      </c>
      <c r="E80" s="24" t="s">
        <v>223</v>
      </c>
      <c r="F80" s="5">
        <v>5</v>
      </c>
      <c r="G80" s="98"/>
      <c r="H80" s="5"/>
      <c r="I80" s="98"/>
      <c r="J80" s="98"/>
      <c r="K80" s="98"/>
      <c r="L80" s="98"/>
      <c r="M80" s="98"/>
      <c r="N80" s="5">
        <v>5</v>
      </c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5"/>
      <c r="AW80" s="5">
        <f t="shared" si="3"/>
        <v>0</v>
      </c>
      <c r="AY80" s="98"/>
    </row>
    <row r="81" spans="1:53" x14ac:dyDescent="0.3">
      <c r="A81" s="16">
        <v>45527</v>
      </c>
      <c r="B81" s="3" t="s">
        <v>17</v>
      </c>
      <c r="C81" s="3" t="s">
        <v>136</v>
      </c>
      <c r="D81" s="3" t="s">
        <v>262</v>
      </c>
      <c r="E81" s="24" t="s">
        <v>264</v>
      </c>
      <c r="F81" s="5">
        <v>804.03</v>
      </c>
      <c r="G81" s="5">
        <v>804.03</v>
      </c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5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  <c r="AQ81" s="98"/>
      <c r="AR81" s="98"/>
      <c r="AS81" s="98"/>
      <c r="AT81" s="98"/>
      <c r="AU81" s="98"/>
      <c r="AV81" s="98"/>
      <c r="AW81" s="5">
        <f t="shared" si="3"/>
        <v>0</v>
      </c>
      <c r="AY81" s="98"/>
    </row>
    <row r="82" spans="1:53" s="3" customFormat="1" x14ac:dyDescent="0.3">
      <c r="A82" s="16">
        <v>45527</v>
      </c>
      <c r="B82" s="3" t="s">
        <v>317</v>
      </c>
      <c r="C82" s="3" t="s">
        <v>318</v>
      </c>
      <c r="D82" s="3" t="s">
        <v>262</v>
      </c>
      <c r="E82" s="24">
        <v>29</v>
      </c>
      <c r="F82" s="5">
        <v>114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>
        <v>114</v>
      </c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>
        <f t="shared" si="3"/>
        <v>0</v>
      </c>
      <c r="AY82" s="5"/>
    </row>
    <row r="83" spans="1:53" s="3" customFormat="1" x14ac:dyDescent="0.3">
      <c r="A83" s="16">
        <v>45532</v>
      </c>
      <c r="B83" s="3" t="s">
        <v>83</v>
      </c>
      <c r="C83" s="3" t="s">
        <v>314</v>
      </c>
      <c r="D83" s="3" t="s">
        <v>262</v>
      </c>
      <c r="E83" s="24">
        <v>30</v>
      </c>
      <c r="F83" s="5">
        <v>981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>
        <v>981</v>
      </c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>
        <f t="shared" si="3"/>
        <v>0</v>
      </c>
      <c r="AY83" s="5"/>
    </row>
    <row r="84" spans="1:53" s="3" customFormat="1" x14ac:dyDescent="0.3">
      <c r="A84" s="16">
        <v>45534</v>
      </c>
      <c r="B84" s="3" t="s">
        <v>263</v>
      </c>
      <c r="C84" s="3" t="s">
        <v>42</v>
      </c>
      <c r="D84" s="3" t="s">
        <v>262</v>
      </c>
      <c r="E84" s="24" t="s">
        <v>264</v>
      </c>
      <c r="F84" s="5">
        <v>732.13</v>
      </c>
      <c r="G84" s="5">
        <v>732.13</v>
      </c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>
        <f t="shared" si="3"/>
        <v>0</v>
      </c>
      <c r="AY84" s="5"/>
    </row>
    <row r="85" spans="1:53" s="3" customFormat="1" x14ac:dyDescent="0.3">
      <c r="A85" s="16">
        <v>45534</v>
      </c>
      <c r="B85" s="3" t="s">
        <v>263</v>
      </c>
      <c r="C85" s="3" t="s">
        <v>42</v>
      </c>
      <c r="D85" s="3" t="s">
        <v>262</v>
      </c>
      <c r="E85" s="24" t="s">
        <v>264</v>
      </c>
      <c r="F85" s="5">
        <v>732.13</v>
      </c>
      <c r="G85" s="5">
        <v>732.13</v>
      </c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>
        <f t="shared" si="3"/>
        <v>0</v>
      </c>
      <c r="AY85" s="5"/>
    </row>
    <row r="86" spans="1:53" s="3" customFormat="1" x14ac:dyDescent="0.3">
      <c r="A86" s="16">
        <v>45534</v>
      </c>
      <c r="B86" s="3" t="s">
        <v>263</v>
      </c>
      <c r="C86" s="3" t="s">
        <v>42</v>
      </c>
      <c r="D86" s="3" t="s">
        <v>262</v>
      </c>
      <c r="E86" s="24" t="s">
        <v>264</v>
      </c>
      <c r="F86" s="5">
        <v>21.12</v>
      </c>
      <c r="G86" s="5">
        <v>21.12</v>
      </c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>
        <f t="shared" si="3"/>
        <v>0</v>
      </c>
      <c r="AY86" s="5"/>
    </row>
    <row r="87" spans="1:53" s="3" customFormat="1" x14ac:dyDescent="0.3">
      <c r="A87" s="16">
        <v>45544</v>
      </c>
      <c r="B87" s="3" t="s">
        <v>319</v>
      </c>
      <c r="C87" s="3" t="s">
        <v>320</v>
      </c>
      <c r="D87" s="3" t="s">
        <v>262</v>
      </c>
      <c r="E87" s="24">
        <v>31</v>
      </c>
      <c r="F87" s="5">
        <v>180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>
        <v>180</v>
      </c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>
        <f t="shared" si="3"/>
        <v>0</v>
      </c>
      <c r="AY87" s="5"/>
    </row>
    <row r="88" spans="1:53" s="3" customFormat="1" x14ac:dyDescent="0.3">
      <c r="A88" s="16">
        <v>45548</v>
      </c>
      <c r="B88" s="3" t="s">
        <v>321</v>
      </c>
      <c r="C88" s="3" t="s">
        <v>322</v>
      </c>
      <c r="D88" s="3" t="s">
        <v>262</v>
      </c>
      <c r="E88" s="24">
        <v>32</v>
      </c>
      <c r="F88" s="5">
        <v>302.39999999999998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>
        <v>252</v>
      </c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>
        <v>50.4</v>
      </c>
      <c r="AW88" s="5">
        <f t="shared" si="3"/>
        <v>0</v>
      </c>
      <c r="AY88" s="5"/>
    </row>
    <row r="89" spans="1:53" s="3" customFormat="1" x14ac:dyDescent="0.3">
      <c r="A89" s="16">
        <v>45548</v>
      </c>
      <c r="B89" s="3" t="s">
        <v>218</v>
      </c>
      <c r="C89" s="3" t="s">
        <v>323</v>
      </c>
      <c r="D89" s="3" t="s">
        <v>262</v>
      </c>
      <c r="E89" s="24">
        <v>33</v>
      </c>
      <c r="F89" s="5">
        <v>1200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>
        <v>1200</v>
      </c>
      <c r="AQ89" s="5"/>
      <c r="AR89" s="5"/>
      <c r="AS89" s="5"/>
      <c r="AT89" s="5"/>
      <c r="AU89" s="5"/>
      <c r="AV89" s="5"/>
      <c r="AW89" s="5">
        <f t="shared" si="3"/>
        <v>0</v>
      </c>
      <c r="AY89" s="5"/>
    </row>
    <row r="90" spans="1:53" s="3" customFormat="1" x14ac:dyDescent="0.3">
      <c r="A90" s="16">
        <v>45555</v>
      </c>
      <c r="B90" s="3" t="s">
        <v>335</v>
      </c>
      <c r="C90" s="3" t="s">
        <v>324</v>
      </c>
      <c r="D90" s="3" t="s">
        <v>262</v>
      </c>
      <c r="E90" s="24">
        <v>34</v>
      </c>
      <c r="F90" s="5">
        <v>75.7</v>
      </c>
      <c r="G90" s="5"/>
      <c r="H90" s="5"/>
      <c r="I90" s="5">
        <v>63.08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>
        <v>12.62</v>
      </c>
      <c r="AW90" s="5">
        <f t="shared" si="3"/>
        <v>0</v>
      </c>
      <c r="AY90" s="5"/>
    </row>
    <row r="91" spans="1:53" s="3" customFormat="1" x14ac:dyDescent="0.3">
      <c r="A91" s="16">
        <v>45556</v>
      </c>
      <c r="B91" s="3" t="s">
        <v>254</v>
      </c>
      <c r="C91" s="3" t="s">
        <v>261</v>
      </c>
      <c r="D91" s="3" t="s">
        <v>262</v>
      </c>
      <c r="E91" s="24" t="s">
        <v>223</v>
      </c>
      <c r="F91" s="5">
        <v>5</v>
      </c>
      <c r="G91" s="5"/>
      <c r="H91" s="5"/>
      <c r="I91" s="5"/>
      <c r="J91" s="5"/>
      <c r="K91" s="5"/>
      <c r="L91" s="5"/>
      <c r="M91" s="5"/>
      <c r="N91" s="5">
        <v>5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>
        <f t="shared" si="3"/>
        <v>0</v>
      </c>
      <c r="AX91" s="5"/>
      <c r="AY91" s="5"/>
      <c r="BA91" s="5"/>
    </row>
    <row r="92" spans="1:53" x14ac:dyDescent="0.3">
      <c r="A92" s="16">
        <v>45558</v>
      </c>
      <c r="B92" s="3" t="s">
        <v>271</v>
      </c>
      <c r="C92" s="3" t="s">
        <v>272</v>
      </c>
      <c r="D92" s="3" t="s">
        <v>262</v>
      </c>
      <c r="E92" s="24">
        <v>35</v>
      </c>
      <c r="F92" s="5">
        <v>16.84</v>
      </c>
      <c r="G92" s="5"/>
      <c r="H92" s="5">
        <v>14.03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>
        <v>2.81</v>
      </c>
      <c r="AW92" s="5">
        <f t="shared" si="3"/>
        <v>0</v>
      </c>
      <c r="AY92" s="98"/>
    </row>
    <row r="93" spans="1:53" s="103" customFormat="1" ht="15" thickBot="1" x14ac:dyDescent="0.35">
      <c r="A93" s="134">
        <v>45560</v>
      </c>
      <c r="B93" s="117" t="s">
        <v>325</v>
      </c>
      <c r="C93" s="117" t="s">
        <v>326</v>
      </c>
      <c r="D93" s="117" t="s">
        <v>262</v>
      </c>
      <c r="E93" s="135">
        <v>36</v>
      </c>
      <c r="F93" s="118">
        <v>1788</v>
      </c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>
        <v>1490</v>
      </c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>
        <v>298</v>
      </c>
      <c r="AW93" s="118">
        <f t="shared" si="3"/>
        <v>0</v>
      </c>
      <c r="AX93" s="118">
        <f>SUM(AV63:AV93)</f>
        <v>1160.81</v>
      </c>
      <c r="AY93" s="104"/>
    </row>
    <row r="94" spans="1:53" x14ac:dyDescent="0.3">
      <c r="A94" s="16">
        <v>45572</v>
      </c>
      <c r="B94" s="3" t="s">
        <v>341</v>
      </c>
      <c r="C94" s="3" t="s">
        <v>5</v>
      </c>
      <c r="D94" s="3" t="s">
        <v>262</v>
      </c>
      <c r="E94" s="24">
        <v>37</v>
      </c>
      <c r="F94" s="5">
        <v>2969.04</v>
      </c>
      <c r="G94" s="5"/>
      <c r="H94" s="5"/>
      <c r="I94" s="5"/>
      <c r="J94" s="5"/>
      <c r="K94" s="5"/>
      <c r="L94" s="5"/>
      <c r="M94" s="5">
        <v>2969.04</v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>
        <f t="shared" si="3"/>
        <v>0</v>
      </c>
      <c r="AY94" s="98"/>
    </row>
    <row r="95" spans="1:53" x14ac:dyDescent="0.3">
      <c r="A95" s="16">
        <v>45579</v>
      </c>
      <c r="B95" s="3" t="s">
        <v>315</v>
      </c>
      <c r="C95" s="3" t="s">
        <v>342</v>
      </c>
      <c r="D95" s="3" t="s">
        <v>262</v>
      </c>
      <c r="E95" s="24">
        <v>38</v>
      </c>
      <c r="F95" s="5">
        <v>108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>
        <v>90</v>
      </c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>
        <v>18</v>
      </c>
      <c r="AW95" s="5">
        <f t="shared" si="3"/>
        <v>0</v>
      </c>
      <c r="AY95" s="98"/>
    </row>
    <row r="96" spans="1:53" x14ac:dyDescent="0.3">
      <c r="A96" s="16">
        <v>45579</v>
      </c>
      <c r="B96" s="3" t="s">
        <v>17</v>
      </c>
      <c r="C96" s="3" t="s">
        <v>136</v>
      </c>
      <c r="D96" s="3" t="s">
        <v>262</v>
      </c>
      <c r="E96" s="24">
        <v>39</v>
      </c>
      <c r="F96" s="5">
        <v>804.03</v>
      </c>
      <c r="G96" s="5">
        <v>804.03</v>
      </c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>
        <f t="shared" si="3"/>
        <v>0</v>
      </c>
      <c r="AY96" s="98"/>
    </row>
    <row r="97" spans="1:52" x14ac:dyDescent="0.3">
      <c r="A97" s="16">
        <v>45580</v>
      </c>
      <c r="B97" s="3" t="s">
        <v>343</v>
      </c>
      <c r="C97" s="3" t="s">
        <v>344</v>
      </c>
      <c r="D97" s="3" t="s">
        <v>262</v>
      </c>
      <c r="E97" s="24">
        <v>40</v>
      </c>
      <c r="F97" s="5">
        <v>120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>
        <v>100</v>
      </c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>
        <v>20</v>
      </c>
      <c r="AW97" s="5">
        <f t="shared" si="3"/>
        <v>0</v>
      </c>
      <c r="AY97" s="98"/>
    </row>
    <row r="98" spans="1:52" x14ac:dyDescent="0.3">
      <c r="A98" s="16">
        <v>45581</v>
      </c>
      <c r="B98" s="3" t="s">
        <v>345</v>
      </c>
      <c r="C98" s="3" t="s">
        <v>346</v>
      </c>
      <c r="D98" s="3" t="s">
        <v>262</v>
      </c>
      <c r="E98" s="24">
        <v>41</v>
      </c>
      <c r="F98" s="5">
        <v>425</v>
      </c>
      <c r="G98" s="5"/>
      <c r="H98" s="5"/>
      <c r="I98" s="5"/>
      <c r="J98" s="5"/>
      <c r="K98" s="5"/>
      <c r="L98" s="5"/>
      <c r="M98" s="5"/>
      <c r="N98" s="5"/>
      <c r="O98" s="5">
        <v>425</v>
      </c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>
        <f t="shared" si="3"/>
        <v>0</v>
      </c>
      <c r="AY98" s="98"/>
    </row>
    <row r="99" spans="1:52" x14ac:dyDescent="0.3">
      <c r="A99" s="16">
        <v>45583</v>
      </c>
      <c r="B99" s="3" t="s">
        <v>347</v>
      </c>
      <c r="C99" s="3" t="s">
        <v>348</v>
      </c>
      <c r="D99" s="3" t="s">
        <v>262</v>
      </c>
      <c r="E99" s="24">
        <v>42</v>
      </c>
      <c r="F99" s="5">
        <v>275</v>
      </c>
      <c r="G99" s="5"/>
      <c r="H99" s="5"/>
      <c r="I99" s="5">
        <v>275</v>
      </c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>
        <f t="shared" si="3"/>
        <v>0</v>
      </c>
      <c r="AY99" s="98"/>
    </row>
    <row r="100" spans="1:52" x14ac:dyDescent="0.3">
      <c r="A100" s="16">
        <v>45586</v>
      </c>
      <c r="B100" s="3" t="s">
        <v>254</v>
      </c>
      <c r="C100" s="3" t="s">
        <v>261</v>
      </c>
      <c r="D100" s="3" t="s">
        <v>262</v>
      </c>
      <c r="E100" s="24" t="s">
        <v>223</v>
      </c>
      <c r="F100" s="5">
        <v>5</v>
      </c>
      <c r="G100" s="5"/>
      <c r="H100" s="5"/>
      <c r="I100" s="5"/>
      <c r="J100" s="5"/>
      <c r="K100" s="5"/>
      <c r="L100" s="5"/>
      <c r="M100" s="5"/>
      <c r="N100" s="5">
        <v>5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>
        <f t="shared" si="3"/>
        <v>0</v>
      </c>
      <c r="AY100" s="98"/>
    </row>
    <row r="101" spans="1:52" x14ac:dyDescent="0.3">
      <c r="A101" s="16">
        <v>45586</v>
      </c>
      <c r="B101" s="3" t="s">
        <v>284</v>
      </c>
      <c r="C101" s="3" t="s">
        <v>127</v>
      </c>
      <c r="D101" s="3" t="s">
        <v>262</v>
      </c>
      <c r="E101" s="24">
        <v>43</v>
      </c>
      <c r="F101" s="5">
        <v>1219.99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>
        <v>1016.66</v>
      </c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>
        <v>203.33</v>
      </c>
      <c r="AW101" s="5">
        <f t="shared" si="3"/>
        <v>0</v>
      </c>
      <c r="AY101" s="98"/>
    </row>
    <row r="102" spans="1:52" s="3" customFormat="1" x14ac:dyDescent="0.3">
      <c r="A102" s="16">
        <v>45587</v>
      </c>
      <c r="B102" s="3" t="s">
        <v>84</v>
      </c>
      <c r="C102" s="3" t="s">
        <v>349</v>
      </c>
      <c r="D102" s="3" t="s">
        <v>262</v>
      </c>
      <c r="E102" s="24">
        <v>44</v>
      </c>
      <c r="F102" s="5">
        <v>60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>
        <v>60</v>
      </c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>
        <f t="shared" si="3"/>
        <v>0</v>
      </c>
      <c r="AY102" s="5"/>
    </row>
    <row r="103" spans="1:52" s="3" customFormat="1" x14ac:dyDescent="0.3">
      <c r="A103" s="16">
        <v>45588</v>
      </c>
      <c r="B103" s="16" t="s">
        <v>271</v>
      </c>
      <c r="C103" s="3" t="s">
        <v>272</v>
      </c>
      <c r="D103" s="3" t="s">
        <v>262</v>
      </c>
      <c r="E103" s="24">
        <v>45</v>
      </c>
      <c r="F103" s="5">
        <v>16.84</v>
      </c>
      <c r="G103" s="5"/>
      <c r="H103" s="5">
        <v>14.03</v>
      </c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>
        <v>2.81</v>
      </c>
      <c r="AW103" s="5">
        <f t="shared" si="3"/>
        <v>0</v>
      </c>
      <c r="AY103" s="5"/>
    </row>
    <row r="104" spans="1:52" s="3" customFormat="1" x14ac:dyDescent="0.3">
      <c r="A104" s="16">
        <v>45589</v>
      </c>
      <c r="B104" s="3" t="s">
        <v>284</v>
      </c>
      <c r="C104" s="3" t="s">
        <v>127</v>
      </c>
      <c r="D104" s="3" t="s">
        <v>262</v>
      </c>
      <c r="E104" s="24">
        <v>46</v>
      </c>
      <c r="F104" s="5">
        <v>5000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>
        <v>5000</v>
      </c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>
        <f t="shared" si="3"/>
        <v>0</v>
      </c>
      <c r="AX104" s="5"/>
      <c r="AY104" s="5"/>
    </row>
    <row r="105" spans="1:52" s="3" customFormat="1" x14ac:dyDescent="0.3">
      <c r="A105" s="16">
        <v>45590</v>
      </c>
      <c r="B105" s="3" t="s">
        <v>284</v>
      </c>
      <c r="C105" s="3" t="s">
        <v>127</v>
      </c>
      <c r="D105" s="3" t="s">
        <v>262</v>
      </c>
      <c r="E105" s="24">
        <v>46</v>
      </c>
      <c r="F105" s="5">
        <v>1099.96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>
        <v>83.3</v>
      </c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>
        <v>1016.66</v>
      </c>
      <c r="AW105" s="5">
        <f t="shared" si="3"/>
        <v>0</v>
      </c>
      <c r="AY105" s="5"/>
    </row>
    <row r="106" spans="1:52" s="3" customFormat="1" ht="16.2" customHeight="1" x14ac:dyDescent="0.3">
      <c r="A106" s="16">
        <v>45590</v>
      </c>
      <c r="B106" s="3" t="s">
        <v>299</v>
      </c>
      <c r="C106" s="3" t="s">
        <v>350</v>
      </c>
      <c r="D106" s="3" t="s">
        <v>262</v>
      </c>
      <c r="E106" s="24">
        <v>47</v>
      </c>
      <c r="F106" s="5">
        <v>330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>
        <v>275</v>
      </c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>
        <v>55</v>
      </c>
      <c r="AW106" s="5">
        <f t="shared" si="3"/>
        <v>0</v>
      </c>
      <c r="AY106" s="5"/>
    </row>
    <row r="107" spans="1:52" s="3" customFormat="1" x14ac:dyDescent="0.3">
      <c r="A107" s="16">
        <v>45590</v>
      </c>
      <c r="B107" s="3" t="s">
        <v>263</v>
      </c>
      <c r="C107" s="3" t="s">
        <v>351</v>
      </c>
      <c r="D107" s="3" t="s">
        <v>262</v>
      </c>
      <c r="E107" s="24">
        <v>48</v>
      </c>
      <c r="F107" s="5">
        <v>300</v>
      </c>
      <c r="G107" s="5"/>
      <c r="H107" s="5"/>
      <c r="I107" s="5">
        <v>300</v>
      </c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>
        <f t="shared" si="3"/>
        <v>0</v>
      </c>
      <c r="AY107" s="5"/>
    </row>
    <row r="108" spans="1:52" s="3" customFormat="1" x14ac:dyDescent="0.3">
      <c r="A108" s="16">
        <v>45593</v>
      </c>
      <c r="B108" s="3" t="s">
        <v>263</v>
      </c>
      <c r="C108" s="3" t="s">
        <v>352</v>
      </c>
      <c r="D108" s="3" t="s">
        <v>262</v>
      </c>
      <c r="E108" s="24">
        <v>49</v>
      </c>
      <c r="F108" s="5">
        <v>250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>
        <v>250</v>
      </c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>
        <f t="shared" si="3"/>
        <v>0</v>
      </c>
      <c r="AY108" s="5"/>
    </row>
    <row r="109" spans="1:52" s="3" customFormat="1" x14ac:dyDescent="0.3">
      <c r="A109" s="16">
        <v>45597</v>
      </c>
      <c r="B109" s="3" t="s">
        <v>281</v>
      </c>
      <c r="C109" s="3" t="s">
        <v>282</v>
      </c>
      <c r="D109" s="3" t="s">
        <v>262</v>
      </c>
      <c r="E109" s="24">
        <v>50</v>
      </c>
      <c r="F109" s="5">
        <v>187.02</v>
      </c>
      <c r="G109" s="5"/>
      <c r="H109" s="5">
        <v>155.85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>
        <v>31.17</v>
      </c>
      <c r="AW109" s="5">
        <f t="shared" si="3"/>
        <v>0</v>
      </c>
      <c r="AY109" s="5"/>
    </row>
    <row r="110" spans="1:52" s="3" customFormat="1" x14ac:dyDescent="0.3">
      <c r="A110" s="16">
        <v>45600</v>
      </c>
      <c r="B110" s="3" t="s">
        <v>284</v>
      </c>
      <c r="C110" s="3" t="s">
        <v>127</v>
      </c>
      <c r="D110" s="3" t="s">
        <v>262</v>
      </c>
      <c r="E110" s="24">
        <v>51</v>
      </c>
      <c r="F110" s="5">
        <v>1219.99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>
        <v>1016.66</v>
      </c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>
        <v>203.33</v>
      </c>
      <c r="AW110" s="5">
        <f t="shared" si="3"/>
        <v>0</v>
      </c>
      <c r="AY110" s="5"/>
    </row>
    <row r="111" spans="1:52" s="3" customFormat="1" x14ac:dyDescent="0.3">
      <c r="A111" s="16">
        <v>45604</v>
      </c>
      <c r="B111" s="3" t="s">
        <v>263</v>
      </c>
      <c r="C111" s="3" t="s">
        <v>354</v>
      </c>
      <c r="D111" s="3" t="s">
        <v>262</v>
      </c>
      <c r="E111" s="24" t="s">
        <v>264</v>
      </c>
      <c r="F111" s="5">
        <v>216.86</v>
      </c>
      <c r="G111" s="5">
        <v>216.86</v>
      </c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>
        <f t="shared" si="3"/>
        <v>0</v>
      </c>
      <c r="AY111" s="5"/>
    </row>
    <row r="112" spans="1:52" s="3" customFormat="1" x14ac:dyDescent="0.3">
      <c r="A112" s="16">
        <v>45607</v>
      </c>
      <c r="B112" s="3" t="s">
        <v>263</v>
      </c>
      <c r="C112" s="3" t="s">
        <v>352</v>
      </c>
      <c r="D112" s="3" t="s">
        <v>262</v>
      </c>
      <c r="E112" s="24">
        <v>49</v>
      </c>
      <c r="F112" s="5">
        <v>58.4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>
        <v>58.4</v>
      </c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>
        <f t="shared" si="3"/>
        <v>0</v>
      </c>
      <c r="AY112" s="5"/>
      <c r="AZ112" s="5"/>
    </row>
    <row r="113" spans="1:51" s="3" customFormat="1" x14ac:dyDescent="0.3">
      <c r="A113" s="16">
        <v>45607</v>
      </c>
      <c r="B113" s="3" t="s">
        <v>263</v>
      </c>
      <c r="C113" s="3" t="s">
        <v>352</v>
      </c>
      <c r="D113" s="3" t="s">
        <v>262</v>
      </c>
      <c r="E113" s="24">
        <v>49</v>
      </c>
      <c r="F113" s="5">
        <v>40.6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>
        <v>40.6</v>
      </c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>
        <f t="shared" si="3"/>
        <v>0</v>
      </c>
    </row>
    <row r="114" spans="1:51" s="3" customFormat="1" x14ac:dyDescent="0.3">
      <c r="A114" s="16">
        <v>45616</v>
      </c>
      <c r="B114" s="3" t="s">
        <v>284</v>
      </c>
      <c r="C114" s="3" t="s">
        <v>127</v>
      </c>
      <c r="D114" s="3" t="s">
        <v>262</v>
      </c>
      <c r="E114" s="24">
        <v>52</v>
      </c>
      <c r="F114" s="5">
        <v>288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>
        <v>240</v>
      </c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>
        <v>48</v>
      </c>
      <c r="AW114" s="5">
        <f t="shared" si="3"/>
        <v>0</v>
      </c>
    </row>
    <row r="115" spans="1:51" s="3" customFormat="1" x14ac:dyDescent="0.3">
      <c r="A115" s="16">
        <v>45616</v>
      </c>
      <c r="B115" s="3" t="s">
        <v>284</v>
      </c>
      <c r="C115" s="3" t="s">
        <v>127</v>
      </c>
      <c r="D115" s="3" t="s">
        <v>262</v>
      </c>
      <c r="E115" s="24">
        <v>53</v>
      </c>
      <c r="F115" s="5">
        <v>240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>
        <v>200</v>
      </c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>
        <v>40</v>
      </c>
      <c r="AW115" s="5">
        <f t="shared" si="3"/>
        <v>0</v>
      </c>
    </row>
    <row r="116" spans="1:51" s="3" customFormat="1" x14ac:dyDescent="0.3">
      <c r="A116" s="16">
        <v>45617</v>
      </c>
      <c r="B116" s="3" t="s">
        <v>271</v>
      </c>
      <c r="C116" s="3" t="s">
        <v>272</v>
      </c>
      <c r="D116" s="3" t="s">
        <v>262</v>
      </c>
      <c r="E116" s="24">
        <v>54</v>
      </c>
      <c r="F116" s="5">
        <v>16.84</v>
      </c>
      <c r="G116" s="5"/>
      <c r="H116" s="5">
        <v>14.03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>
        <v>2.81</v>
      </c>
      <c r="AW116" s="5">
        <f t="shared" si="3"/>
        <v>0</v>
      </c>
    </row>
    <row r="117" spans="1:51" s="3" customFormat="1" x14ac:dyDescent="0.3">
      <c r="A117" s="16">
        <v>45625</v>
      </c>
      <c r="B117" s="3" t="s">
        <v>254</v>
      </c>
      <c r="C117" s="3" t="s">
        <v>261</v>
      </c>
      <c r="D117" s="3" t="s">
        <v>262</v>
      </c>
      <c r="E117" s="24" t="s">
        <v>223</v>
      </c>
      <c r="F117" s="5">
        <v>5.4</v>
      </c>
      <c r="G117" s="5"/>
      <c r="H117" s="5"/>
      <c r="I117" s="5"/>
      <c r="J117" s="5"/>
      <c r="K117" s="5"/>
      <c r="L117" s="5"/>
      <c r="M117" s="5"/>
      <c r="N117" s="5">
        <v>5.4</v>
      </c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>
        <f t="shared" ref="AW117:AW161" si="4">F117-G117-H117-I117-J117-K117-L117-M117-N117-O117-P117-Q117-R117-S117-T117-U117-V117-W117-X117-Y117-Z117-AA117-AB117-AC117-AD117-AE117-AF117-AG117-AH117-AI117-AJ117-AK117-AL117-AM117-AN117-AO117-AP117-AQ117-AR117-AS117-AT117-AU117-AV117</f>
        <v>0</v>
      </c>
      <c r="AY117" s="5"/>
    </row>
    <row r="118" spans="1:51" s="3" customFormat="1" x14ac:dyDescent="0.3">
      <c r="A118" s="16">
        <v>45625</v>
      </c>
      <c r="B118" s="3" t="s">
        <v>355</v>
      </c>
      <c r="C118" s="3" t="s">
        <v>356</v>
      </c>
      <c r="D118" s="3" t="s">
        <v>262</v>
      </c>
      <c r="E118" s="24">
        <v>55</v>
      </c>
      <c r="F118" s="5">
        <v>378</v>
      </c>
      <c r="G118" s="5"/>
      <c r="H118" s="5"/>
      <c r="I118" s="5"/>
      <c r="J118" s="5"/>
      <c r="K118" s="5"/>
      <c r="L118" s="5">
        <v>315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>
        <v>63</v>
      </c>
      <c r="AW118" s="5">
        <f t="shared" si="4"/>
        <v>0</v>
      </c>
      <c r="AX118" s="5"/>
    </row>
    <row r="119" spans="1:51" s="3" customFormat="1" x14ac:dyDescent="0.3">
      <c r="A119" s="16">
        <v>45630</v>
      </c>
      <c r="B119" s="3" t="s">
        <v>17</v>
      </c>
      <c r="C119" s="3" t="s">
        <v>136</v>
      </c>
      <c r="D119" s="3" t="s">
        <v>262</v>
      </c>
      <c r="E119" s="24" t="s">
        <v>264</v>
      </c>
      <c r="F119" s="5">
        <v>947.6</v>
      </c>
      <c r="G119" s="5">
        <v>947.6</v>
      </c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>
        <f t="shared" si="4"/>
        <v>0</v>
      </c>
    </row>
    <row r="120" spans="1:51" s="3" customFormat="1" x14ac:dyDescent="0.3">
      <c r="A120" s="16">
        <v>45642</v>
      </c>
      <c r="B120" s="3" t="s">
        <v>381</v>
      </c>
      <c r="C120" s="3" t="s">
        <v>382</v>
      </c>
      <c r="D120" s="3" t="s">
        <v>262</v>
      </c>
      <c r="E120" s="24">
        <v>56</v>
      </c>
      <c r="F120" s="5">
        <v>32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>
        <v>32</v>
      </c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>
        <f t="shared" si="4"/>
        <v>0</v>
      </c>
    </row>
    <row r="121" spans="1:51" s="3" customFormat="1" x14ac:dyDescent="0.3">
      <c r="A121" s="16">
        <v>45642</v>
      </c>
      <c r="B121" s="3" t="s">
        <v>383</v>
      </c>
      <c r="C121" s="3" t="s">
        <v>384</v>
      </c>
      <c r="D121" s="3" t="s">
        <v>262</v>
      </c>
      <c r="E121" s="24">
        <v>57</v>
      </c>
      <c r="F121" s="5">
        <v>45</v>
      </c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>
        <v>45</v>
      </c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>
        <f t="shared" si="4"/>
        <v>0</v>
      </c>
    </row>
    <row r="122" spans="1:51" s="3" customFormat="1" x14ac:dyDescent="0.3">
      <c r="A122" s="16">
        <v>45642</v>
      </c>
      <c r="B122" s="3" t="s">
        <v>284</v>
      </c>
      <c r="C122" s="3" t="s">
        <v>127</v>
      </c>
      <c r="D122" s="3" t="s">
        <v>262</v>
      </c>
      <c r="E122" s="24">
        <v>58</v>
      </c>
      <c r="F122" s="5">
        <v>1219.99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>
        <v>1016.66</v>
      </c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>
        <v>203.33</v>
      </c>
      <c r="AW122" s="5">
        <f t="shared" si="4"/>
        <v>0</v>
      </c>
    </row>
    <row r="123" spans="1:51" s="3" customFormat="1" x14ac:dyDescent="0.3">
      <c r="A123" s="16">
        <v>45642</v>
      </c>
      <c r="B123" s="3" t="s">
        <v>345</v>
      </c>
      <c r="C123" s="3" t="s">
        <v>346</v>
      </c>
      <c r="D123" s="3" t="s">
        <v>262</v>
      </c>
      <c r="E123" s="24">
        <v>59</v>
      </c>
      <c r="F123" s="5">
        <v>425</v>
      </c>
      <c r="G123" s="5"/>
      <c r="H123" s="5"/>
      <c r="I123" s="5"/>
      <c r="J123" s="5"/>
      <c r="K123" s="5"/>
      <c r="L123" s="5"/>
      <c r="M123" s="5"/>
      <c r="N123" s="5"/>
      <c r="O123" s="5">
        <v>425</v>
      </c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>
        <f t="shared" si="4"/>
        <v>0</v>
      </c>
    </row>
    <row r="124" spans="1:51" s="3" customFormat="1" x14ac:dyDescent="0.3">
      <c r="A124" s="16">
        <v>45644</v>
      </c>
      <c r="B124" s="3" t="s">
        <v>325</v>
      </c>
      <c r="C124" s="3" t="s">
        <v>385</v>
      </c>
      <c r="D124" s="3" t="s">
        <v>262</v>
      </c>
      <c r="E124" s="24">
        <v>60</v>
      </c>
      <c r="F124" s="5">
        <v>5000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>
        <v>5000</v>
      </c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>
        <f t="shared" si="4"/>
        <v>0</v>
      </c>
    </row>
    <row r="125" spans="1:51" s="3" customFormat="1" x14ac:dyDescent="0.3">
      <c r="A125" s="16">
        <v>46009</v>
      </c>
      <c r="B125" s="3" t="s">
        <v>325</v>
      </c>
      <c r="C125" s="3" t="s">
        <v>385</v>
      </c>
      <c r="D125" s="3" t="s">
        <v>262</v>
      </c>
      <c r="E125" s="24">
        <v>60</v>
      </c>
      <c r="F125" s="5">
        <v>2458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>
        <v>1215</v>
      </c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>
        <v>1243</v>
      </c>
      <c r="AW125" s="5">
        <f t="shared" si="4"/>
        <v>0</v>
      </c>
    </row>
    <row r="126" spans="1:51" s="3" customFormat="1" x14ac:dyDescent="0.3">
      <c r="A126" s="16">
        <v>45647</v>
      </c>
      <c r="B126" s="3" t="s">
        <v>254</v>
      </c>
      <c r="C126" s="3" t="s">
        <v>261</v>
      </c>
      <c r="D126" s="3" t="s">
        <v>262</v>
      </c>
      <c r="E126" s="24" t="s">
        <v>223</v>
      </c>
      <c r="F126" s="5">
        <v>5</v>
      </c>
      <c r="G126" s="5"/>
      <c r="H126" s="5"/>
      <c r="I126" s="5"/>
      <c r="J126" s="5"/>
      <c r="K126" s="5"/>
      <c r="L126" s="5"/>
      <c r="M126" s="5"/>
      <c r="N126" s="5">
        <v>5</v>
      </c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>
        <f t="shared" si="4"/>
        <v>0</v>
      </c>
    </row>
    <row r="127" spans="1:51" s="117" customFormat="1" ht="15" thickBot="1" x14ac:dyDescent="0.35">
      <c r="A127" s="134">
        <v>45649</v>
      </c>
      <c r="B127" s="117" t="s">
        <v>271</v>
      </c>
      <c r="C127" s="117" t="s">
        <v>272</v>
      </c>
      <c r="D127" s="117" t="s">
        <v>262</v>
      </c>
      <c r="E127" s="135">
        <v>61</v>
      </c>
      <c r="F127" s="118">
        <v>16.84</v>
      </c>
      <c r="G127" s="118"/>
      <c r="H127" s="118">
        <v>14.03</v>
      </c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>
        <v>2.81</v>
      </c>
      <c r="AW127" s="118">
        <f t="shared" si="4"/>
        <v>0</v>
      </c>
      <c r="AX127" s="118">
        <f>SUM(AV94:AV127)</f>
        <v>3153.2499999999995</v>
      </c>
    </row>
    <row r="128" spans="1:51" s="3" customFormat="1" x14ac:dyDescent="0.3">
      <c r="A128" s="16">
        <v>45667</v>
      </c>
      <c r="B128" s="3" t="s">
        <v>386</v>
      </c>
      <c r="C128" s="3" t="s">
        <v>316</v>
      </c>
      <c r="D128" s="3" t="s">
        <v>262</v>
      </c>
      <c r="E128" s="24">
        <v>62</v>
      </c>
      <c r="F128" s="5">
        <v>90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>
        <v>75</v>
      </c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>
        <v>15</v>
      </c>
      <c r="AW128" s="5">
        <f t="shared" si="4"/>
        <v>0</v>
      </c>
    </row>
    <row r="129" spans="1:54" s="3" customFormat="1" x14ac:dyDescent="0.3">
      <c r="A129" s="16">
        <v>45667</v>
      </c>
      <c r="B129" s="3" t="s">
        <v>317</v>
      </c>
      <c r="C129" s="3" t="s">
        <v>387</v>
      </c>
      <c r="D129" s="3" t="s">
        <v>262</v>
      </c>
      <c r="E129" s="24">
        <v>63</v>
      </c>
      <c r="F129" s="5">
        <v>185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>
        <v>185</v>
      </c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>
        <f t="shared" si="4"/>
        <v>0</v>
      </c>
    </row>
    <row r="130" spans="1:54" x14ac:dyDescent="0.3">
      <c r="A130" s="16">
        <v>45670</v>
      </c>
      <c r="B130" s="3" t="s">
        <v>388</v>
      </c>
      <c r="C130" s="3" t="s">
        <v>389</v>
      </c>
      <c r="D130" s="3" t="s">
        <v>262</v>
      </c>
      <c r="E130" s="24">
        <v>64</v>
      </c>
      <c r="F130" s="5">
        <v>250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>
        <v>250</v>
      </c>
      <c r="AQ130" s="5"/>
      <c r="AR130" s="5"/>
      <c r="AS130" s="5"/>
      <c r="AT130" s="5"/>
      <c r="AU130" s="5"/>
      <c r="AV130" s="5"/>
      <c r="AW130" s="5">
        <f t="shared" si="4"/>
        <v>0</v>
      </c>
    </row>
    <row r="131" spans="1:54" x14ac:dyDescent="0.3">
      <c r="A131" s="16">
        <v>45677</v>
      </c>
      <c r="B131" s="3" t="s">
        <v>386</v>
      </c>
      <c r="C131" s="3" t="s">
        <v>316</v>
      </c>
      <c r="D131" s="3" t="s">
        <v>262</v>
      </c>
      <c r="E131" s="24">
        <v>65</v>
      </c>
      <c r="F131" s="5">
        <v>90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>
        <v>75</v>
      </c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>
        <v>15</v>
      </c>
      <c r="AW131" s="5">
        <f t="shared" si="4"/>
        <v>0</v>
      </c>
      <c r="AX131" s="98"/>
    </row>
    <row r="132" spans="1:54" x14ac:dyDescent="0.3">
      <c r="A132" s="16">
        <v>45677</v>
      </c>
      <c r="B132" s="3" t="s">
        <v>273</v>
      </c>
      <c r="C132" s="3" t="s">
        <v>390</v>
      </c>
      <c r="D132" s="3" t="s">
        <v>262</v>
      </c>
      <c r="E132" s="24">
        <v>66</v>
      </c>
      <c r="F132" s="5">
        <v>125</v>
      </c>
      <c r="G132" s="5"/>
      <c r="H132" s="5"/>
      <c r="I132" s="5"/>
      <c r="J132" s="5"/>
      <c r="K132" s="5"/>
      <c r="L132" s="5">
        <v>125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>
        <f t="shared" si="4"/>
        <v>0</v>
      </c>
    </row>
    <row r="133" spans="1:54" x14ac:dyDescent="0.3">
      <c r="A133" s="16">
        <v>45678</v>
      </c>
      <c r="B133" s="3" t="s">
        <v>254</v>
      </c>
      <c r="C133" s="3" t="s">
        <v>261</v>
      </c>
      <c r="D133" s="3" t="s">
        <v>262</v>
      </c>
      <c r="E133" s="24" t="s">
        <v>223</v>
      </c>
      <c r="F133" s="5">
        <v>5</v>
      </c>
      <c r="G133" s="5"/>
      <c r="H133" s="5"/>
      <c r="I133" s="5"/>
      <c r="J133" s="5"/>
      <c r="K133" s="5"/>
      <c r="L133" s="5"/>
      <c r="M133" s="5"/>
      <c r="N133" s="5">
        <v>5</v>
      </c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>
        <f t="shared" si="4"/>
        <v>0</v>
      </c>
    </row>
    <row r="134" spans="1:54" x14ac:dyDescent="0.3">
      <c r="A134" s="16">
        <v>45679</v>
      </c>
      <c r="B134" s="3" t="s">
        <v>271</v>
      </c>
      <c r="C134" s="3" t="s">
        <v>272</v>
      </c>
      <c r="D134" s="3" t="s">
        <v>262</v>
      </c>
      <c r="E134" s="24">
        <v>67</v>
      </c>
      <c r="F134" s="5">
        <v>16.84</v>
      </c>
      <c r="G134" s="5"/>
      <c r="H134" s="5">
        <v>14.03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>
        <v>2.81</v>
      </c>
      <c r="AW134" s="5">
        <f t="shared" si="4"/>
        <v>0</v>
      </c>
    </row>
    <row r="135" spans="1:54" x14ac:dyDescent="0.3">
      <c r="A135" s="16">
        <v>45679</v>
      </c>
      <c r="B135" s="3" t="s">
        <v>321</v>
      </c>
      <c r="C135" s="3" t="s">
        <v>391</v>
      </c>
      <c r="D135" s="3" t="s">
        <v>262</v>
      </c>
      <c r="E135" s="24">
        <v>68</v>
      </c>
      <c r="F135" s="5">
        <v>960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>
        <v>800</v>
      </c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>
        <v>160</v>
      </c>
      <c r="AW135" s="5">
        <f t="shared" si="4"/>
        <v>0</v>
      </c>
    </row>
    <row r="136" spans="1:54" x14ac:dyDescent="0.3">
      <c r="A136" s="16">
        <v>45679</v>
      </c>
      <c r="B136" s="3" t="s">
        <v>392</v>
      </c>
      <c r="C136" s="3" t="s">
        <v>316</v>
      </c>
      <c r="D136" s="3" t="s">
        <v>262</v>
      </c>
      <c r="E136" s="24">
        <v>69</v>
      </c>
      <c r="F136" s="5">
        <v>264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>
        <v>220</v>
      </c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>
        <v>44</v>
      </c>
      <c r="AW136" s="5">
        <f t="shared" si="4"/>
        <v>0</v>
      </c>
    </row>
    <row r="137" spans="1:54" x14ac:dyDescent="0.3">
      <c r="A137" s="16">
        <v>45679</v>
      </c>
      <c r="B137" s="3" t="s">
        <v>392</v>
      </c>
      <c r="C137" s="3" t="s">
        <v>316</v>
      </c>
      <c r="D137" s="3" t="s">
        <v>262</v>
      </c>
      <c r="E137" s="24">
        <v>70</v>
      </c>
      <c r="F137" s="5">
        <v>2580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>
        <v>2150</v>
      </c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>
        <v>430</v>
      </c>
      <c r="AW137" s="5">
        <f t="shared" si="4"/>
        <v>0</v>
      </c>
    </row>
    <row r="138" spans="1:54" x14ac:dyDescent="0.3">
      <c r="A138" s="16">
        <v>45318</v>
      </c>
      <c r="B138" s="3" t="s">
        <v>392</v>
      </c>
      <c r="C138" s="3" t="s">
        <v>316</v>
      </c>
      <c r="D138" s="3" t="s">
        <v>262</v>
      </c>
      <c r="E138" s="24">
        <v>71</v>
      </c>
      <c r="F138" s="5">
        <v>396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>
        <v>330</v>
      </c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>
        <v>66</v>
      </c>
      <c r="AW138" s="5">
        <f t="shared" si="4"/>
        <v>0</v>
      </c>
    </row>
    <row r="139" spans="1:54" x14ac:dyDescent="0.3">
      <c r="A139" s="16">
        <v>45684</v>
      </c>
      <c r="B139" s="3" t="s">
        <v>393</v>
      </c>
      <c r="C139" s="3" t="s">
        <v>394</v>
      </c>
      <c r="D139" s="3" t="s">
        <v>262</v>
      </c>
      <c r="E139" s="24">
        <v>72</v>
      </c>
      <c r="F139" s="5">
        <v>215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>
        <v>215</v>
      </c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>
        <f t="shared" si="4"/>
        <v>0</v>
      </c>
    </row>
    <row r="140" spans="1:54" x14ac:dyDescent="0.3">
      <c r="A140" s="16">
        <v>45684</v>
      </c>
      <c r="B140" s="3" t="s">
        <v>395</v>
      </c>
      <c r="C140" s="3" t="s">
        <v>314</v>
      </c>
      <c r="D140" s="3" t="s">
        <v>262</v>
      </c>
      <c r="E140" s="24">
        <v>73</v>
      </c>
      <c r="F140" s="5">
        <v>33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>
        <v>33</v>
      </c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>
        <f t="shared" si="4"/>
        <v>0</v>
      </c>
    </row>
    <row r="141" spans="1:54" x14ac:dyDescent="0.3">
      <c r="A141" s="16">
        <v>45686</v>
      </c>
      <c r="B141" s="3" t="s">
        <v>396</v>
      </c>
      <c r="C141" s="3" t="s">
        <v>397</v>
      </c>
      <c r="D141" s="3" t="s">
        <v>262</v>
      </c>
      <c r="E141" s="24">
        <v>74</v>
      </c>
      <c r="F141" s="5">
        <v>14</v>
      </c>
      <c r="G141" s="5"/>
      <c r="H141" s="5"/>
      <c r="I141" s="5">
        <v>14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>
        <f t="shared" si="4"/>
        <v>0</v>
      </c>
      <c r="AX141" s="98"/>
      <c r="BB141" s="98"/>
    </row>
    <row r="142" spans="1:54" x14ac:dyDescent="0.3">
      <c r="A142" s="16">
        <v>45691</v>
      </c>
      <c r="B142" s="3" t="s">
        <v>281</v>
      </c>
      <c r="C142" s="3" t="s">
        <v>408</v>
      </c>
      <c r="D142" s="3" t="s">
        <v>262</v>
      </c>
      <c r="E142" s="24">
        <v>75</v>
      </c>
      <c r="F142" s="5">
        <v>187.02</v>
      </c>
      <c r="G142" s="5"/>
      <c r="H142" s="5">
        <v>187.02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>
        <f t="shared" si="4"/>
        <v>0</v>
      </c>
    </row>
    <row r="143" spans="1:54" x14ac:dyDescent="0.3">
      <c r="A143" s="16">
        <v>45695</v>
      </c>
      <c r="B143" s="3" t="s">
        <v>325</v>
      </c>
      <c r="C143" s="3" t="s">
        <v>413</v>
      </c>
      <c r="D143" s="3" t="s">
        <v>262</v>
      </c>
      <c r="E143" s="24">
        <v>76</v>
      </c>
      <c r="F143" s="5">
        <v>984</v>
      </c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>
        <v>820</v>
      </c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>
        <v>164</v>
      </c>
      <c r="AW143" s="5">
        <f t="shared" si="4"/>
        <v>0</v>
      </c>
    </row>
    <row r="144" spans="1:54" x14ac:dyDescent="0.3">
      <c r="A144" s="16">
        <v>45695</v>
      </c>
      <c r="B144" s="3" t="s">
        <v>269</v>
      </c>
      <c r="C144" s="3" t="s">
        <v>414</v>
      </c>
      <c r="D144" s="3" t="s">
        <v>262</v>
      </c>
      <c r="E144" s="24">
        <v>77</v>
      </c>
      <c r="F144" s="5">
        <v>600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>
        <v>500</v>
      </c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>
        <v>100</v>
      </c>
      <c r="AW144" s="5">
        <f t="shared" si="4"/>
        <v>0</v>
      </c>
    </row>
    <row r="145" spans="1:50" x14ac:dyDescent="0.3">
      <c r="A145" s="16">
        <v>45695</v>
      </c>
      <c r="B145" s="3" t="s">
        <v>392</v>
      </c>
      <c r="C145" s="3" t="s">
        <v>342</v>
      </c>
      <c r="D145" s="3" t="s">
        <v>262</v>
      </c>
      <c r="E145" s="24">
        <v>78</v>
      </c>
      <c r="F145" s="5">
        <v>2340</v>
      </c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>
        <v>1950</v>
      </c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>
        <v>390</v>
      </c>
      <c r="AW145" s="5">
        <f t="shared" si="4"/>
        <v>0</v>
      </c>
    </row>
    <row r="146" spans="1:50" x14ac:dyDescent="0.3">
      <c r="A146" s="16">
        <v>45696</v>
      </c>
      <c r="B146" s="3" t="s">
        <v>409</v>
      </c>
      <c r="C146" s="3" t="s">
        <v>410</v>
      </c>
      <c r="D146" s="3" t="s">
        <v>262</v>
      </c>
      <c r="E146" s="24">
        <v>79</v>
      </c>
      <c r="F146" s="5">
        <v>772</v>
      </c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>
        <v>772</v>
      </c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>
        <f t="shared" si="4"/>
        <v>0</v>
      </c>
    </row>
    <row r="147" spans="1:50" x14ac:dyDescent="0.3">
      <c r="A147" s="16">
        <v>45702</v>
      </c>
      <c r="B147" s="3" t="s">
        <v>392</v>
      </c>
      <c r="C147" s="3" t="s">
        <v>342</v>
      </c>
      <c r="D147" s="3" t="s">
        <v>262</v>
      </c>
      <c r="E147" s="24">
        <v>80</v>
      </c>
      <c r="F147" s="5">
        <v>5000</v>
      </c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>
        <v>5000</v>
      </c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>
        <f t="shared" si="4"/>
        <v>0</v>
      </c>
      <c r="AX147" s="5"/>
    </row>
    <row r="148" spans="1:50" x14ac:dyDescent="0.3">
      <c r="A148" s="16">
        <v>45703</v>
      </c>
      <c r="B148" s="3" t="s">
        <v>392</v>
      </c>
      <c r="C148" s="3" t="s">
        <v>342</v>
      </c>
      <c r="D148" s="3" t="s">
        <v>262</v>
      </c>
      <c r="E148" s="24">
        <v>80</v>
      </c>
      <c r="F148" s="5">
        <v>5000</v>
      </c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5">
        <v>2976.45</v>
      </c>
      <c r="AG148" s="98"/>
      <c r="AH148" s="98"/>
      <c r="AI148" s="98"/>
      <c r="AJ148" s="98"/>
      <c r="AK148" s="98"/>
      <c r="AL148" s="98"/>
      <c r="AM148" s="98"/>
      <c r="AN148" s="98"/>
      <c r="AO148" s="98"/>
      <c r="AP148" s="98"/>
      <c r="AQ148" s="98"/>
      <c r="AR148" s="98"/>
      <c r="AS148" s="98"/>
      <c r="AT148" s="98"/>
      <c r="AU148" s="98"/>
      <c r="AV148" s="5">
        <v>2023.55</v>
      </c>
      <c r="AW148" s="5">
        <f t="shared" si="4"/>
        <v>0</v>
      </c>
    </row>
    <row r="149" spans="1:50" x14ac:dyDescent="0.3">
      <c r="A149" s="16">
        <v>45704</v>
      </c>
      <c r="B149" s="3" t="s">
        <v>392</v>
      </c>
      <c r="C149" s="3" t="s">
        <v>342</v>
      </c>
      <c r="D149" s="3" t="s">
        <v>262</v>
      </c>
      <c r="E149" s="24">
        <v>80</v>
      </c>
      <c r="F149" s="5">
        <v>2141.3000000000002</v>
      </c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5">
        <v>2141.3000000000002</v>
      </c>
      <c r="AG149" s="98"/>
      <c r="AH149" s="98"/>
      <c r="AI149" s="98"/>
      <c r="AJ149" s="98"/>
      <c r="AK149" s="98"/>
      <c r="AL149" s="98"/>
      <c r="AM149" s="98"/>
      <c r="AN149" s="98"/>
      <c r="AO149" s="98"/>
      <c r="AP149" s="98"/>
      <c r="AQ149" s="98"/>
      <c r="AR149" s="98"/>
      <c r="AS149" s="98"/>
      <c r="AT149" s="98"/>
      <c r="AU149" s="98"/>
      <c r="AV149" s="98"/>
      <c r="AW149" s="5">
        <f t="shared" si="4"/>
        <v>0</v>
      </c>
    </row>
    <row r="150" spans="1:50" x14ac:dyDescent="0.3">
      <c r="A150" s="16">
        <v>45705</v>
      </c>
      <c r="B150" s="3" t="s">
        <v>263</v>
      </c>
      <c r="C150" s="3" t="s">
        <v>42</v>
      </c>
      <c r="D150" s="3" t="s">
        <v>262</v>
      </c>
      <c r="E150" s="24" t="s">
        <v>264</v>
      </c>
      <c r="F150" s="5">
        <v>123.8</v>
      </c>
      <c r="G150" s="5">
        <v>123.8</v>
      </c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8"/>
      <c r="AH150" s="98"/>
      <c r="AI150" s="98"/>
      <c r="AJ150" s="98"/>
      <c r="AK150" s="98"/>
      <c r="AL150" s="98"/>
      <c r="AM150" s="98"/>
      <c r="AN150" s="98"/>
      <c r="AO150" s="98"/>
      <c r="AP150" s="98"/>
      <c r="AQ150" s="98"/>
      <c r="AR150" s="98"/>
      <c r="AS150" s="98"/>
      <c r="AT150" s="98"/>
      <c r="AU150" s="98"/>
      <c r="AV150" s="98"/>
      <c r="AW150" s="5">
        <f t="shared" si="4"/>
        <v>0</v>
      </c>
    </row>
    <row r="151" spans="1:50" x14ac:dyDescent="0.3">
      <c r="A151" s="16">
        <v>45705</v>
      </c>
      <c r="B151" s="3" t="s">
        <v>17</v>
      </c>
      <c r="C151" s="3" t="s">
        <v>136</v>
      </c>
      <c r="D151" s="3" t="s">
        <v>262</v>
      </c>
      <c r="E151" s="24" t="s">
        <v>264</v>
      </c>
      <c r="F151" s="5">
        <v>857.94</v>
      </c>
      <c r="G151" s="5">
        <v>857.94</v>
      </c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98"/>
      <c r="AR151" s="98"/>
      <c r="AS151" s="98"/>
      <c r="AT151" s="98"/>
      <c r="AU151" s="98"/>
      <c r="AV151" s="98"/>
      <c r="AW151" s="5">
        <f t="shared" si="4"/>
        <v>0</v>
      </c>
    </row>
    <row r="152" spans="1:50" s="3" customFormat="1" x14ac:dyDescent="0.3">
      <c r="A152" s="16">
        <v>45707</v>
      </c>
      <c r="B152" s="3" t="s">
        <v>259</v>
      </c>
      <c r="C152" s="3" t="s">
        <v>411</v>
      </c>
      <c r="D152" s="3" t="s">
        <v>262</v>
      </c>
      <c r="E152" s="24">
        <v>81</v>
      </c>
      <c r="F152" s="5">
        <v>10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>
        <v>10</v>
      </c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>
        <f t="shared" si="4"/>
        <v>0</v>
      </c>
    </row>
    <row r="153" spans="1:50" s="3" customFormat="1" x14ac:dyDescent="0.3">
      <c r="A153" s="16">
        <v>45709</v>
      </c>
      <c r="B153" s="3" t="s">
        <v>271</v>
      </c>
      <c r="C153" s="3" t="s">
        <v>272</v>
      </c>
      <c r="D153" s="3" t="s">
        <v>262</v>
      </c>
      <c r="E153" s="24">
        <v>82</v>
      </c>
      <c r="F153" s="5">
        <v>16.84</v>
      </c>
      <c r="G153" s="5"/>
      <c r="H153" s="5">
        <v>14.03</v>
      </c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>
        <v>2.81</v>
      </c>
      <c r="AW153" s="5">
        <f t="shared" si="4"/>
        <v>0</v>
      </c>
    </row>
    <row r="154" spans="1:50" s="3" customFormat="1" x14ac:dyDescent="0.3">
      <c r="A154" s="16">
        <v>45709</v>
      </c>
      <c r="B154" s="3" t="s">
        <v>254</v>
      </c>
      <c r="C154" s="3" t="s">
        <v>261</v>
      </c>
      <c r="D154" s="3" t="s">
        <v>262</v>
      </c>
      <c r="E154" s="24" t="s">
        <v>223</v>
      </c>
      <c r="F154" s="5">
        <v>5.8</v>
      </c>
      <c r="G154" s="5"/>
      <c r="H154" s="5"/>
      <c r="I154" s="5"/>
      <c r="J154" s="5"/>
      <c r="K154" s="5"/>
      <c r="L154" s="5"/>
      <c r="M154" s="5"/>
      <c r="N154" s="5">
        <v>5.8</v>
      </c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>
        <f t="shared" si="4"/>
        <v>0</v>
      </c>
    </row>
    <row r="155" spans="1:50" s="3" customFormat="1" x14ac:dyDescent="0.3">
      <c r="A155" s="16">
        <v>45733</v>
      </c>
      <c r="B155" s="3" t="s">
        <v>259</v>
      </c>
      <c r="C155" s="3" t="s">
        <v>421</v>
      </c>
      <c r="D155" s="3" t="s">
        <v>262</v>
      </c>
      <c r="E155" s="24">
        <v>83</v>
      </c>
      <c r="F155" s="5">
        <v>70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>
        <v>70</v>
      </c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>
        <f t="shared" si="4"/>
        <v>0</v>
      </c>
    </row>
    <row r="156" spans="1:50" s="3" customFormat="1" x14ac:dyDescent="0.3">
      <c r="A156" s="16">
        <v>45737</v>
      </c>
      <c r="B156" s="3" t="s">
        <v>271</v>
      </c>
      <c r="C156" s="3" t="s">
        <v>272</v>
      </c>
      <c r="D156" s="3" t="s">
        <v>262</v>
      </c>
      <c r="E156" s="24">
        <v>84</v>
      </c>
      <c r="F156" s="5">
        <v>16.84</v>
      </c>
      <c r="G156" s="5"/>
      <c r="H156" s="5">
        <v>14.03</v>
      </c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>
        <v>2.81</v>
      </c>
      <c r="AW156" s="5">
        <f t="shared" si="4"/>
        <v>0</v>
      </c>
    </row>
    <row r="157" spans="1:50" s="3" customFormat="1" x14ac:dyDescent="0.3">
      <c r="A157" s="16">
        <v>45737</v>
      </c>
      <c r="B157" s="3" t="s">
        <v>254</v>
      </c>
      <c r="C157" s="3" t="s">
        <v>261</v>
      </c>
      <c r="D157" s="3" t="s">
        <v>262</v>
      </c>
      <c r="E157" s="24" t="s">
        <v>223</v>
      </c>
      <c r="F157" s="5">
        <v>5</v>
      </c>
      <c r="G157" s="5"/>
      <c r="H157" s="5"/>
      <c r="I157" s="5"/>
      <c r="J157" s="5"/>
      <c r="K157" s="5"/>
      <c r="L157" s="5"/>
      <c r="M157" s="5"/>
      <c r="N157" s="5">
        <v>5</v>
      </c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>
        <f t="shared" si="4"/>
        <v>0</v>
      </c>
      <c r="AX157" s="5"/>
    </row>
    <row r="158" spans="1:50" s="3" customFormat="1" x14ac:dyDescent="0.3">
      <c r="A158" s="16">
        <v>45737</v>
      </c>
      <c r="B158" s="3" t="s">
        <v>425</v>
      </c>
      <c r="C158" s="3" t="s">
        <v>323</v>
      </c>
      <c r="D158" s="3" t="s">
        <v>262</v>
      </c>
      <c r="E158" s="24">
        <v>85</v>
      </c>
      <c r="F158" s="5">
        <v>1000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>
        <v>1000</v>
      </c>
      <c r="AQ158" s="5"/>
      <c r="AR158" s="5"/>
      <c r="AS158" s="5"/>
      <c r="AT158" s="5"/>
      <c r="AU158" s="5"/>
      <c r="AV158" s="5"/>
      <c r="AW158" s="5">
        <f t="shared" si="4"/>
        <v>0</v>
      </c>
      <c r="AX158" s="5"/>
    </row>
    <row r="159" spans="1:50" s="3" customFormat="1" x14ac:dyDescent="0.3">
      <c r="A159" s="16">
        <v>45740</v>
      </c>
      <c r="B159" s="3" t="s">
        <v>345</v>
      </c>
      <c r="C159" s="3" t="s">
        <v>346</v>
      </c>
      <c r="D159" s="3" t="s">
        <v>262</v>
      </c>
      <c r="E159" s="24">
        <v>86</v>
      </c>
      <c r="F159" s="5">
        <v>460</v>
      </c>
      <c r="G159" s="5"/>
      <c r="H159" s="5"/>
      <c r="I159" s="5"/>
      <c r="J159" s="5"/>
      <c r="K159" s="5"/>
      <c r="L159" s="5"/>
      <c r="M159" s="5"/>
      <c r="N159" s="5"/>
      <c r="O159" s="5">
        <v>460</v>
      </c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>
        <f t="shared" si="4"/>
        <v>0</v>
      </c>
    </row>
    <row r="160" spans="1:50" s="3" customFormat="1" x14ac:dyDescent="0.3">
      <c r="A160" s="16">
        <v>45740</v>
      </c>
      <c r="B160" s="3" t="s">
        <v>422</v>
      </c>
      <c r="C160" s="3" t="s">
        <v>423</v>
      </c>
      <c r="D160" s="3" t="s">
        <v>262</v>
      </c>
      <c r="E160" s="24">
        <v>87</v>
      </c>
      <c r="F160" s="5">
        <v>84.9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>
        <v>70.760000000000005</v>
      </c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>
        <v>14.14</v>
      </c>
      <c r="AW160" s="5">
        <f t="shared" si="4"/>
        <v>0</v>
      </c>
    </row>
    <row r="161" spans="1:52" s="3" customFormat="1" x14ac:dyDescent="0.3">
      <c r="A161" s="16">
        <v>45747</v>
      </c>
      <c r="B161" s="3" t="s">
        <v>426</v>
      </c>
      <c r="C161" s="3" t="s">
        <v>427</v>
      </c>
      <c r="D161" s="3" t="s">
        <v>262</v>
      </c>
      <c r="E161" s="24">
        <v>87</v>
      </c>
      <c r="F161" s="5">
        <v>80</v>
      </c>
      <c r="G161" s="5"/>
      <c r="H161" s="5"/>
      <c r="I161" s="5">
        <v>80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>
        <f t="shared" si="4"/>
        <v>0</v>
      </c>
    </row>
    <row r="162" spans="1:52" x14ac:dyDescent="0.3">
      <c r="A162" s="102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8"/>
      <c r="AH162" s="98"/>
      <c r="AI162" s="98"/>
      <c r="AJ162" s="98"/>
      <c r="AK162" s="98"/>
      <c r="AL162" s="98"/>
      <c r="AM162" s="98"/>
      <c r="AN162" s="98"/>
      <c r="AO162" s="98"/>
      <c r="AP162" s="98"/>
      <c r="AQ162" s="98"/>
      <c r="AR162" s="98"/>
      <c r="AS162" s="98"/>
      <c r="AT162" s="98"/>
      <c r="AU162" s="98"/>
      <c r="AV162" s="98"/>
      <c r="AW162" s="5"/>
    </row>
    <row r="163" spans="1:52" x14ac:dyDescent="0.3">
      <c r="A163" s="102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  <c r="AN163" s="98"/>
      <c r="AO163" s="98"/>
      <c r="AP163" s="98"/>
      <c r="AQ163" s="98"/>
      <c r="AR163" s="98"/>
      <c r="AS163" s="98"/>
      <c r="AT163" s="98"/>
      <c r="AU163" s="98"/>
      <c r="AV163" s="98"/>
      <c r="AW163" s="5"/>
      <c r="AX163" s="98"/>
    </row>
    <row r="164" spans="1:52" x14ac:dyDescent="0.3">
      <c r="A164" s="102"/>
      <c r="F164" s="98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  <c r="AN164" s="98"/>
      <c r="AO164" s="98"/>
      <c r="AP164" s="98"/>
      <c r="AQ164" s="98"/>
      <c r="AR164" s="98"/>
      <c r="AS164" s="98"/>
      <c r="AT164" s="98"/>
      <c r="AU164" s="98"/>
      <c r="AV164" s="98"/>
      <c r="AW164" s="5"/>
    </row>
    <row r="165" spans="1:52" x14ac:dyDescent="0.3">
      <c r="A165" s="102"/>
      <c r="E165" s="105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98"/>
      <c r="AV165" s="98"/>
      <c r="AW165" s="5"/>
    </row>
    <row r="166" spans="1:52" x14ac:dyDescent="0.3">
      <c r="A166" s="102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  <c r="AM166" s="98"/>
      <c r="AN166" s="98"/>
      <c r="AO166" s="98"/>
      <c r="AP166" s="98"/>
      <c r="AQ166" s="98"/>
      <c r="AR166" s="98"/>
      <c r="AS166" s="98"/>
      <c r="AT166" s="98"/>
      <c r="AU166" s="98"/>
      <c r="AV166" s="98"/>
      <c r="AW166" s="5"/>
    </row>
    <row r="167" spans="1:52" x14ac:dyDescent="0.3">
      <c r="A167" s="102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5"/>
    </row>
    <row r="168" spans="1:52" x14ac:dyDescent="0.3">
      <c r="A168" s="102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5"/>
    </row>
    <row r="169" spans="1:52" x14ac:dyDescent="0.3">
      <c r="A169" s="102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5"/>
    </row>
    <row r="170" spans="1:52" x14ac:dyDescent="0.3">
      <c r="A170" s="102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  <c r="AN170" s="98"/>
      <c r="AO170" s="98"/>
      <c r="AP170" s="98"/>
      <c r="AQ170" s="98"/>
      <c r="AR170" s="98"/>
      <c r="AS170" s="98"/>
      <c r="AT170" s="98"/>
      <c r="AU170" s="98"/>
      <c r="AV170" s="98"/>
      <c r="AW170" s="98"/>
    </row>
    <row r="171" spans="1:52" x14ac:dyDescent="0.3">
      <c r="A171" s="102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  <c r="AN171" s="98"/>
      <c r="AO171" s="98"/>
      <c r="AP171" s="98"/>
      <c r="AQ171" s="98"/>
      <c r="AR171" s="98"/>
      <c r="AS171" s="98"/>
      <c r="AT171" s="98"/>
      <c r="AU171" s="98"/>
      <c r="AV171" s="98"/>
      <c r="AW171" s="98"/>
    </row>
    <row r="172" spans="1:52" ht="21" customHeight="1" x14ac:dyDescent="0.3">
      <c r="A172" s="102"/>
      <c r="F172" s="98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  <c r="AN172" s="98"/>
      <c r="AO172" s="98"/>
      <c r="AP172" s="98"/>
      <c r="AQ172" s="98"/>
      <c r="AR172" s="98"/>
      <c r="AS172" s="98"/>
      <c r="AT172" s="98"/>
      <c r="AU172" s="98"/>
      <c r="AV172" s="98"/>
      <c r="AW172" s="98"/>
      <c r="AX172" s="98"/>
      <c r="AZ172" s="98"/>
    </row>
    <row r="173" spans="1:52" x14ac:dyDescent="0.3">
      <c r="A173" s="102"/>
      <c r="F173" s="98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  <c r="AN173" s="98"/>
      <c r="AO173" s="98"/>
      <c r="AP173" s="98"/>
      <c r="AQ173" s="98"/>
      <c r="AR173" s="98"/>
      <c r="AS173" s="98"/>
      <c r="AT173" s="98"/>
      <c r="AU173" s="98"/>
      <c r="AV173" s="98"/>
      <c r="AW173" s="98"/>
    </row>
    <row r="174" spans="1:52" x14ac:dyDescent="0.3">
      <c r="A174" s="102"/>
      <c r="F174" s="98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  <c r="AN174" s="98"/>
      <c r="AO174" s="98"/>
      <c r="AP174" s="98"/>
      <c r="AQ174" s="98"/>
      <c r="AR174" s="98"/>
      <c r="AS174" s="98"/>
      <c r="AT174" s="98"/>
      <c r="AU174" s="98"/>
      <c r="AV174" s="98"/>
      <c r="AW174" s="98"/>
    </row>
    <row r="175" spans="1:52" x14ac:dyDescent="0.3">
      <c r="A175" s="102"/>
      <c r="F175" s="98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  <c r="AN175" s="98"/>
      <c r="AO175" s="98"/>
      <c r="AP175" s="98"/>
      <c r="AQ175" s="98"/>
      <c r="AR175" s="98"/>
      <c r="AS175" s="98"/>
      <c r="AT175" s="98"/>
      <c r="AU175" s="98"/>
      <c r="AV175" s="98"/>
      <c r="AW175" s="98"/>
    </row>
    <row r="176" spans="1:52" x14ac:dyDescent="0.3">
      <c r="A176" s="102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  <c r="AN176" s="98"/>
      <c r="AO176" s="98"/>
      <c r="AP176" s="98"/>
      <c r="AQ176" s="98"/>
      <c r="AR176" s="98"/>
      <c r="AS176" s="98"/>
      <c r="AT176" s="98"/>
      <c r="AU176" s="98"/>
      <c r="AV176" s="98"/>
      <c r="AW176" s="98"/>
    </row>
    <row r="177" spans="1:52" x14ac:dyDescent="0.3">
      <c r="A177" s="102"/>
      <c r="F177" s="98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  <c r="AN177" s="98"/>
      <c r="AO177" s="98"/>
      <c r="AP177" s="98"/>
      <c r="AQ177" s="98"/>
      <c r="AR177" s="98"/>
      <c r="AS177" s="98"/>
      <c r="AT177" s="98"/>
      <c r="AU177" s="98"/>
      <c r="AV177" s="98"/>
      <c r="AW177" s="98"/>
    </row>
    <row r="178" spans="1:52" x14ac:dyDescent="0.3">
      <c r="A178" s="102"/>
      <c r="F178" s="98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  <c r="AN178" s="98"/>
      <c r="AO178" s="98"/>
      <c r="AP178" s="98"/>
      <c r="AQ178" s="98"/>
      <c r="AR178" s="98"/>
      <c r="AS178" s="98"/>
      <c r="AT178" s="98"/>
      <c r="AU178" s="98"/>
      <c r="AV178" s="98"/>
      <c r="AW178" s="98"/>
    </row>
    <row r="179" spans="1:52" x14ac:dyDescent="0.3">
      <c r="A179" s="102"/>
      <c r="F179" s="98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  <c r="AN179" s="98"/>
      <c r="AO179" s="98"/>
      <c r="AP179" s="98"/>
      <c r="AQ179" s="98"/>
      <c r="AR179" s="98"/>
      <c r="AS179" s="98"/>
      <c r="AT179" s="98"/>
      <c r="AU179" s="98"/>
      <c r="AV179" s="98"/>
      <c r="AW179" s="98"/>
    </row>
    <row r="180" spans="1:52" x14ac:dyDescent="0.3">
      <c r="A180" s="102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  <c r="AN180" s="98"/>
      <c r="AO180" s="98"/>
      <c r="AP180" s="98"/>
      <c r="AQ180" s="98"/>
      <c r="AR180" s="98"/>
      <c r="AS180" s="98"/>
      <c r="AT180" s="98"/>
      <c r="AU180" s="98"/>
      <c r="AV180" s="98"/>
      <c r="AW180" s="98"/>
    </row>
    <row r="181" spans="1:52" x14ac:dyDescent="0.3">
      <c r="A181" s="102"/>
      <c r="F181" s="98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  <c r="AN181" s="98"/>
      <c r="AO181" s="98"/>
      <c r="AP181" s="98"/>
      <c r="AQ181" s="98"/>
      <c r="AR181" s="98"/>
      <c r="AS181" s="98"/>
      <c r="AT181" s="98"/>
      <c r="AU181" s="98"/>
      <c r="AV181" s="98"/>
      <c r="AW181" s="98"/>
    </row>
    <row r="182" spans="1:52" x14ac:dyDescent="0.3">
      <c r="A182" s="102"/>
      <c r="F182" s="98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  <c r="AN182" s="98"/>
      <c r="AO182" s="98"/>
      <c r="AP182" s="98"/>
      <c r="AQ182" s="98"/>
      <c r="AR182" s="98"/>
      <c r="AS182" s="98"/>
      <c r="AT182" s="98"/>
      <c r="AU182" s="98"/>
      <c r="AV182" s="98"/>
      <c r="AW182" s="98"/>
    </row>
    <row r="183" spans="1:52" x14ac:dyDescent="0.3">
      <c r="A183" s="102"/>
      <c r="F183" s="98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  <c r="AM183" s="98"/>
      <c r="AN183" s="98"/>
      <c r="AO183" s="98"/>
      <c r="AP183" s="98"/>
      <c r="AQ183" s="98"/>
      <c r="AR183" s="98"/>
      <c r="AS183" s="98"/>
      <c r="AT183" s="98"/>
      <c r="AU183" s="98"/>
      <c r="AV183" s="98"/>
      <c r="AW183" s="98"/>
    </row>
    <row r="184" spans="1:52" x14ac:dyDescent="0.3">
      <c r="A184" s="102"/>
      <c r="F184" s="98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  <c r="AN184" s="98"/>
      <c r="AO184" s="98"/>
      <c r="AP184" s="98"/>
      <c r="AQ184" s="98"/>
      <c r="AR184" s="98"/>
      <c r="AS184" s="98"/>
      <c r="AT184" s="98"/>
      <c r="AU184" s="98"/>
      <c r="AV184" s="98"/>
      <c r="AW184" s="98"/>
    </row>
    <row r="185" spans="1:52" x14ac:dyDescent="0.3">
      <c r="A185" s="102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  <c r="AN185" s="98"/>
      <c r="AO185" s="98"/>
      <c r="AP185" s="98"/>
      <c r="AQ185" s="98"/>
      <c r="AR185" s="98"/>
      <c r="AS185" s="98"/>
      <c r="AT185" s="98"/>
      <c r="AU185" s="98"/>
      <c r="AV185" s="98"/>
      <c r="AW185" s="98"/>
    </row>
    <row r="186" spans="1:52" x14ac:dyDescent="0.3">
      <c r="A186" s="102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  <c r="AN186" s="98"/>
      <c r="AO186" s="98"/>
      <c r="AP186" s="98"/>
      <c r="AQ186" s="98"/>
      <c r="AR186" s="98"/>
      <c r="AS186" s="98"/>
      <c r="AT186" s="98"/>
      <c r="AU186" s="98"/>
      <c r="AV186" s="98"/>
      <c r="AW186" s="98"/>
      <c r="AZ186" s="98"/>
    </row>
    <row r="187" spans="1:52" x14ac:dyDescent="0.3">
      <c r="A187" s="102"/>
      <c r="F187" s="98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  <c r="AN187" s="98"/>
      <c r="AO187" s="98"/>
      <c r="AP187" s="98"/>
      <c r="AQ187" s="98"/>
      <c r="AR187" s="98"/>
      <c r="AS187" s="98"/>
      <c r="AT187" s="98"/>
      <c r="AU187" s="98"/>
      <c r="AV187" s="98"/>
      <c r="AW187" s="98"/>
    </row>
    <row r="188" spans="1:52" x14ac:dyDescent="0.3">
      <c r="A188" s="102"/>
      <c r="F188" s="98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  <c r="AN188" s="98"/>
      <c r="AO188" s="98"/>
      <c r="AP188" s="98"/>
      <c r="AQ188" s="98"/>
      <c r="AR188" s="98"/>
      <c r="AS188" s="98"/>
      <c r="AT188" s="98"/>
      <c r="AU188" s="98"/>
      <c r="AV188" s="98"/>
      <c r="AW188" s="98"/>
    </row>
    <row r="189" spans="1:52" x14ac:dyDescent="0.3">
      <c r="A189" s="102"/>
      <c r="F189" s="98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  <c r="AN189" s="98"/>
      <c r="AO189" s="98"/>
      <c r="AP189" s="98"/>
      <c r="AQ189" s="98"/>
      <c r="AR189" s="98"/>
      <c r="AS189" s="98"/>
      <c r="AT189" s="98"/>
      <c r="AU189" s="98"/>
      <c r="AV189" s="98"/>
      <c r="AW189" s="98"/>
    </row>
    <row r="190" spans="1:52" x14ac:dyDescent="0.3">
      <c r="A190" s="102"/>
      <c r="F190" s="98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  <c r="AN190" s="98"/>
      <c r="AO190" s="98"/>
      <c r="AP190" s="98"/>
      <c r="AQ190" s="98"/>
      <c r="AR190" s="98"/>
      <c r="AS190" s="98"/>
      <c r="AT190" s="98"/>
      <c r="AU190" s="98"/>
      <c r="AV190" s="98"/>
      <c r="AW190" s="98"/>
    </row>
    <row r="191" spans="1:52" x14ac:dyDescent="0.3">
      <c r="A191" s="102"/>
      <c r="F191" s="98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  <c r="AN191" s="98"/>
      <c r="AO191" s="98"/>
      <c r="AP191" s="98"/>
      <c r="AQ191" s="98"/>
      <c r="AR191" s="98"/>
      <c r="AS191" s="98"/>
      <c r="AT191" s="98"/>
      <c r="AU191" s="98"/>
      <c r="AV191" s="98"/>
      <c r="AW191" s="98"/>
    </row>
    <row r="192" spans="1:52" x14ac:dyDescent="0.3">
      <c r="A192" s="102"/>
      <c r="F192" s="98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  <c r="AN192" s="98"/>
      <c r="AO192" s="98"/>
      <c r="AP192" s="98"/>
      <c r="AQ192" s="98"/>
      <c r="AR192" s="98"/>
      <c r="AS192" s="98"/>
      <c r="AT192" s="98"/>
      <c r="AU192" s="98"/>
      <c r="AV192" s="98"/>
      <c r="AW192" s="98"/>
    </row>
    <row r="193" spans="1:49" x14ac:dyDescent="0.3">
      <c r="A193" s="102"/>
      <c r="F193" s="98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  <c r="AN193" s="98"/>
      <c r="AO193" s="98"/>
      <c r="AP193" s="98"/>
      <c r="AQ193" s="98"/>
      <c r="AR193" s="98"/>
      <c r="AS193" s="98"/>
      <c r="AT193" s="98"/>
      <c r="AU193" s="98"/>
      <c r="AV193" s="98"/>
      <c r="AW193" s="98"/>
    </row>
    <row r="194" spans="1:49" x14ac:dyDescent="0.3">
      <c r="A194" s="102"/>
      <c r="F194" s="98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  <c r="AN194" s="98"/>
      <c r="AO194" s="98"/>
      <c r="AP194" s="98"/>
      <c r="AQ194" s="98"/>
      <c r="AR194" s="98"/>
      <c r="AS194" s="98"/>
      <c r="AT194" s="98"/>
      <c r="AU194" s="98"/>
      <c r="AV194" s="98"/>
      <c r="AW194" s="98"/>
    </row>
    <row r="195" spans="1:49" x14ac:dyDescent="0.3">
      <c r="A195" s="102"/>
      <c r="F195" s="98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  <c r="AM195" s="98"/>
      <c r="AN195" s="98"/>
      <c r="AO195" s="98"/>
      <c r="AP195" s="98"/>
      <c r="AQ195" s="98"/>
      <c r="AR195" s="98"/>
      <c r="AS195" s="98"/>
      <c r="AT195" s="98"/>
      <c r="AU195" s="98"/>
      <c r="AV195" s="98"/>
      <c r="AW195" s="98"/>
    </row>
    <row r="196" spans="1:49" x14ac:dyDescent="0.3">
      <c r="A196" s="102"/>
      <c r="F196" s="98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</row>
    <row r="197" spans="1:49" x14ac:dyDescent="0.3">
      <c r="A197" s="102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  <c r="AN197" s="98"/>
      <c r="AO197" s="98"/>
      <c r="AP197" s="98"/>
      <c r="AQ197" s="98"/>
      <c r="AR197" s="98"/>
      <c r="AS197" s="98"/>
      <c r="AT197" s="98"/>
      <c r="AU197" s="98"/>
      <c r="AV197" s="98"/>
      <c r="AW197" s="98"/>
    </row>
    <row r="198" spans="1:49" x14ac:dyDescent="0.3">
      <c r="A198" s="102"/>
      <c r="F198" s="98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  <c r="AN198" s="98"/>
      <c r="AO198" s="98"/>
      <c r="AP198" s="98"/>
      <c r="AQ198" s="98"/>
      <c r="AR198" s="98"/>
      <c r="AS198" s="98"/>
      <c r="AT198" s="98"/>
      <c r="AU198" s="98"/>
      <c r="AV198" s="98"/>
      <c r="AW198" s="98"/>
    </row>
    <row r="199" spans="1:49" x14ac:dyDescent="0.3">
      <c r="A199" s="102"/>
      <c r="F199" s="98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  <c r="AN199" s="98"/>
      <c r="AO199" s="98"/>
      <c r="AP199" s="98"/>
      <c r="AQ199" s="98"/>
      <c r="AR199" s="98"/>
      <c r="AS199" s="98"/>
      <c r="AT199" s="98"/>
      <c r="AU199" s="98"/>
      <c r="AV199" s="98"/>
      <c r="AW199" s="98"/>
    </row>
    <row r="200" spans="1:49" x14ac:dyDescent="0.3">
      <c r="A200" s="102"/>
      <c r="F200" s="98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  <c r="AF200" s="98"/>
      <c r="AG200" s="98"/>
      <c r="AH200" s="98"/>
      <c r="AI200" s="98"/>
      <c r="AJ200" s="98"/>
      <c r="AK200" s="98"/>
      <c r="AL200" s="98"/>
      <c r="AM200" s="98"/>
      <c r="AN200" s="98"/>
      <c r="AO200" s="98"/>
      <c r="AP200" s="98"/>
      <c r="AQ200" s="98"/>
      <c r="AR200" s="98"/>
      <c r="AS200" s="98"/>
      <c r="AT200" s="98"/>
      <c r="AU200" s="98"/>
      <c r="AV200" s="98"/>
      <c r="AW200" s="98"/>
    </row>
    <row r="201" spans="1:49" x14ac:dyDescent="0.3">
      <c r="A201" s="102"/>
      <c r="F201" s="98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  <c r="AF201" s="98"/>
      <c r="AG201" s="98"/>
      <c r="AH201" s="98"/>
      <c r="AI201" s="98"/>
      <c r="AJ201" s="98"/>
      <c r="AK201" s="98"/>
      <c r="AL201" s="98"/>
      <c r="AM201" s="98"/>
      <c r="AN201" s="98"/>
      <c r="AO201" s="98"/>
      <c r="AP201" s="98"/>
      <c r="AQ201" s="98"/>
      <c r="AR201" s="98"/>
      <c r="AS201" s="98"/>
      <c r="AT201" s="98"/>
      <c r="AU201" s="98"/>
      <c r="AV201" s="98"/>
      <c r="AW201" s="98"/>
    </row>
    <row r="202" spans="1:49" x14ac:dyDescent="0.3">
      <c r="A202" s="102"/>
      <c r="F202" s="98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8"/>
      <c r="AT202" s="98"/>
      <c r="AU202" s="98"/>
      <c r="AV202" s="98"/>
      <c r="AW202" s="98"/>
    </row>
    <row r="203" spans="1:49" x14ac:dyDescent="0.3">
      <c r="A203" s="102"/>
      <c r="F203" s="98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  <c r="AF203" s="98"/>
      <c r="AG203" s="98"/>
      <c r="AH203" s="98"/>
      <c r="AI203" s="98"/>
      <c r="AJ203" s="98"/>
      <c r="AK203" s="98"/>
      <c r="AL203" s="98"/>
      <c r="AM203" s="98"/>
      <c r="AN203" s="98"/>
      <c r="AO203" s="98"/>
      <c r="AP203" s="98"/>
      <c r="AQ203" s="98"/>
      <c r="AR203" s="98"/>
      <c r="AS203" s="98"/>
      <c r="AT203" s="98"/>
      <c r="AU203" s="98"/>
      <c r="AV203" s="98"/>
      <c r="AW203" s="98"/>
    </row>
    <row r="204" spans="1:49" x14ac:dyDescent="0.3">
      <c r="A204" s="102"/>
      <c r="F204" s="98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  <c r="AN204" s="98"/>
      <c r="AO204" s="98"/>
      <c r="AP204" s="98"/>
      <c r="AQ204" s="98"/>
      <c r="AR204" s="98"/>
      <c r="AS204" s="98"/>
      <c r="AT204" s="98"/>
      <c r="AU204" s="98"/>
      <c r="AV204" s="98"/>
      <c r="AW204" s="98"/>
    </row>
    <row r="205" spans="1:49" x14ac:dyDescent="0.3">
      <c r="A205" s="102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  <c r="AM205" s="98"/>
      <c r="AN205" s="98"/>
      <c r="AO205" s="98"/>
      <c r="AP205" s="98"/>
      <c r="AQ205" s="98"/>
      <c r="AR205" s="98"/>
      <c r="AS205" s="98"/>
      <c r="AT205" s="98"/>
      <c r="AU205" s="98"/>
      <c r="AV205" s="98"/>
      <c r="AW205" s="98"/>
    </row>
    <row r="206" spans="1:49" x14ac:dyDescent="0.3">
      <c r="A206" s="102"/>
      <c r="F206" s="98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8"/>
      <c r="AH206" s="98"/>
      <c r="AI206" s="98"/>
      <c r="AJ206" s="98"/>
      <c r="AK206" s="98"/>
      <c r="AL206" s="98"/>
      <c r="AM206" s="98"/>
      <c r="AN206" s="98"/>
      <c r="AO206" s="98"/>
      <c r="AP206" s="98"/>
      <c r="AQ206" s="98"/>
      <c r="AR206" s="98"/>
      <c r="AS206" s="98"/>
      <c r="AT206" s="98"/>
      <c r="AU206" s="98"/>
      <c r="AV206" s="98"/>
      <c r="AW206" s="98"/>
    </row>
    <row r="207" spans="1:49" x14ac:dyDescent="0.3">
      <c r="A207" s="102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  <c r="AF207" s="98"/>
      <c r="AG207" s="98"/>
      <c r="AH207" s="98"/>
      <c r="AI207" s="98"/>
      <c r="AJ207" s="98"/>
      <c r="AK207" s="98"/>
      <c r="AL207" s="98"/>
      <c r="AM207" s="98"/>
      <c r="AN207" s="98"/>
      <c r="AO207" s="98"/>
      <c r="AP207" s="98"/>
      <c r="AQ207" s="98"/>
      <c r="AR207" s="98"/>
      <c r="AS207" s="98"/>
      <c r="AT207" s="98"/>
      <c r="AU207" s="98"/>
      <c r="AV207" s="98"/>
      <c r="AW207" s="98"/>
    </row>
    <row r="208" spans="1:49" x14ac:dyDescent="0.3">
      <c r="A208" s="102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  <c r="AE208" s="98"/>
      <c r="AF208" s="98"/>
      <c r="AG208" s="98"/>
      <c r="AH208" s="98"/>
      <c r="AI208" s="98"/>
      <c r="AJ208" s="98"/>
      <c r="AK208" s="98"/>
      <c r="AL208" s="98"/>
      <c r="AM208" s="98"/>
      <c r="AN208" s="98"/>
      <c r="AO208" s="98"/>
      <c r="AP208" s="98"/>
      <c r="AQ208" s="98"/>
      <c r="AR208" s="98"/>
      <c r="AS208" s="98"/>
      <c r="AT208" s="98"/>
      <c r="AU208" s="98"/>
      <c r="AV208" s="98"/>
      <c r="AW208" s="98"/>
    </row>
    <row r="209" spans="1:49" x14ac:dyDescent="0.3">
      <c r="A209" s="102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  <c r="AF209" s="98"/>
      <c r="AG209" s="98"/>
      <c r="AH209" s="98"/>
      <c r="AI209" s="98"/>
      <c r="AJ209" s="98"/>
      <c r="AK209" s="98"/>
      <c r="AL209" s="98"/>
      <c r="AM209" s="98"/>
      <c r="AN209" s="98"/>
      <c r="AO209" s="98"/>
      <c r="AP209" s="98"/>
      <c r="AQ209" s="98"/>
      <c r="AR209" s="98"/>
      <c r="AS209" s="98"/>
      <c r="AT209" s="98"/>
      <c r="AU209" s="98"/>
      <c r="AV209" s="98"/>
      <c r="AW209" s="98"/>
    </row>
    <row r="210" spans="1:49" x14ac:dyDescent="0.3">
      <c r="A210" s="102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  <c r="AD210" s="98"/>
      <c r="AE210" s="98"/>
      <c r="AF210" s="98"/>
      <c r="AG210" s="98"/>
      <c r="AH210" s="98"/>
      <c r="AI210" s="98"/>
      <c r="AJ210" s="98"/>
      <c r="AK210" s="98"/>
      <c r="AL210" s="98"/>
      <c r="AM210" s="98"/>
      <c r="AN210" s="98"/>
      <c r="AO210" s="98"/>
      <c r="AP210" s="98"/>
      <c r="AQ210" s="98"/>
      <c r="AR210" s="98"/>
      <c r="AS210" s="98"/>
      <c r="AT210" s="98"/>
      <c r="AU210" s="98"/>
      <c r="AV210" s="98"/>
      <c r="AW210" s="98"/>
    </row>
    <row r="211" spans="1:49" x14ac:dyDescent="0.3">
      <c r="A211" s="102"/>
      <c r="F211" s="98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  <c r="AE211" s="98"/>
      <c r="AF211" s="98"/>
      <c r="AG211" s="98"/>
      <c r="AH211" s="98"/>
      <c r="AI211" s="98"/>
      <c r="AJ211" s="98"/>
      <c r="AK211" s="98"/>
      <c r="AL211" s="98"/>
      <c r="AM211" s="98"/>
      <c r="AN211" s="98"/>
      <c r="AO211" s="98"/>
      <c r="AP211" s="98"/>
      <c r="AQ211" s="98"/>
      <c r="AR211" s="98"/>
      <c r="AS211" s="98"/>
      <c r="AT211" s="98"/>
      <c r="AU211" s="98"/>
      <c r="AV211" s="98"/>
      <c r="AW211" s="98"/>
    </row>
    <row r="212" spans="1:49" x14ac:dyDescent="0.3">
      <c r="A212" s="102"/>
      <c r="F212" s="98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  <c r="AD212" s="98"/>
      <c r="AE212" s="98"/>
      <c r="AF212" s="98"/>
      <c r="AG212" s="98"/>
      <c r="AH212" s="98"/>
      <c r="AI212" s="98"/>
      <c r="AJ212" s="98"/>
      <c r="AK212" s="98"/>
      <c r="AL212" s="98"/>
      <c r="AM212" s="98"/>
      <c r="AN212" s="98"/>
      <c r="AO212" s="98"/>
      <c r="AP212" s="98"/>
      <c r="AQ212" s="98"/>
      <c r="AR212" s="98"/>
      <c r="AS212" s="98"/>
      <c r="AT212" s="98"/>
      <c r="AU212" s="98"/>
      <c r="AV212" s="98"/>
      <c r="AW212" s="98"/>
    </row>
    <row r="213" spans="1:49" x14ac:dyDescent="0.3">
      <c r="A213" s="102"/>
      <c r="F213" s="98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  <c r="AM213" s="98"/>
      <c r="AN213" s="98"/>
      <c r="AO213" s="98"/>
      <c r="AP213" s="98"/>
      <c r="AQ213" s="98"/>
      <c r="AR213" s="98"/>
      <c r="AS213" s="98"/>
      <c r="AT213" s="98"/>
      <c r="AU213" s="98"/>
      <c r="AV213" s="98"/>
      <c r="AW213" s="98"/>
    </row>
    <row r="214" spans="1:49" x14ac:dyDescent="0.3">
      <c r="A214" s="102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8"/>
      <c r="AH214" s="98"/>
      <c r="AI214" s="98"/>
      <c r="AJ214" s="98"/>
      <c r="AK214" s="98"/>
      <c r="AL214" s="98"/>
      <c r="AM214" s="98"/>
      <c r="AN214" s="98"/>
      <c r="AO214" s="98"/>
      <c r="AP214" s="98"/>
      <c r="AQ214" s="98"/>
      <c r="AR214" s="98"/>
      <c r="AS214" s="98"/>
      <c r="AT214" s="98"/>
      <c r="AU214" s="98"/>
      <c r="AV214" s="98"/>
      <c r="AW214" s="98"/>
    </row>
    <row r="215" spans="1:49" x14ac:dyDescent="0.3">
      <c r="A215" s="102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98"/>
      <c r="AG215" s="98"/>
      <c r="AH215" s="98"/>
      <c r="AI215" s="98"/>
      <c r="AJ215" s="98"/>
      <c r="AK215" s="98"/>
      <c r="AL215" s="98"/>
      <c r="AM215" s="98"/>
      <c r="AN215" s="98"/>
      <c r="AO215" s="98"/>
      <c r="AP215" s="98"/>
      <c r="AQ215" s="98"/>
      <c r="AR215" s="98"/>
      <c r="AS215" s="98"/>
      <c r="AT215" s="98"/>
      <c r="AU215" s="98"/>
      <c r="AV215" s="98"/>
      <c r="AW215" s="98"/>
    </row>
    <row r="216" spans="1:49" x14ac:dyDescent="0.3">
      <c r="A216" s="102"/>
      <c r="F216" s="98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  <c r="AN216" s="98"/>
      <c r="AO216" s="98"/>
      <c r="AP216" s="98"/>
      <c r="AQ216" s="98"/>
      <c r="AR216" s="98"/>
      <c r="AS216" s="98"/>
      <c r="AT216" s="98"/>
      <c r="AU216" s="98"/>
      <c r="AV216" s="98"/>
      <c r="AW216" s="98"/>
    </row>
    <row r="217" spans="1:49" x14ac:dyDescent="0.3">
      <c r="A217" s="102"/>
      <c r="F217" s="98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8"/>
      <c r="AH217" s="98"/>
      <c r="AI217" s="98"/>
      <c r="AJ217" s="98"/>
      <c r="AK217" s="98"/>
      <c r="AL217" s="98"/>
      <c r="AM217" s="98"/>
      <c r="AN217" s="98"/>
      <c r="AO217" s="98"/>
      <c r="AP217" s="98"/>
      <c r="AQ217" s="98"/>
      <c r="AR217" s="98"/>
      <c r="AS217" s="98"/>
      <c r="AT217" s="98"/>
      <c r="AU217" s="98"/>
      <c r="AV217" s="98"/>
      <c r="AW217" s="98"/>
    </row>
    <row r="218" spans="1:49" x14ac:dyDescent="0.3">
      <c r="A218" s="102"/>
      <c r="F218" s="98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  <c r="AN218" s="98"/>
      <c r="AO218" s="98"/>
      <c r="AP218" s="98"/>
      <c r="AQ218" s="98"/>
      <c r="AR218" s="98"/>
      <c r="AS218" s="98"/>
      <c r="AT218" s="98"/>
      <c r="AU218" s="98"/>
      <c r="AV218" s="98"/>
      <c r="AW218" s="98"/>
    </row>
    <row r="219" spans="1:49" x14ac:dyDescent="0.3">
      <c r="A219" s="102"/>
      <c r="F219" s="98"/>
      <c r="G219" s="98"/>
      <c r="H219" s="98"/>
      <c r="I219" s="98"/>
      <c r="J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  <c r="AE219" s="98"/>
      <c r="AF219" s="98"/>
      <c r="AG219" s="98"/>
      <c r="AH219" s="98"/>
      <c r="AI219" s="98"/>
      <c r="AJ219" s="98"/>
      <c r="AK219" s="98"/>
      <c r="AL219" s="98"/>
      <c r="AM219" s="98"/>
      <c r="AN219" s="98"/>
      <c r="AO219" s="98"/>
      <c r="AP219" s="98"/>
      <c r="AQ219" s="98"/>
      <c r="AR219" s="98"/>
      <c r="AS219" s="98"/>
      <c r="AT219" s="98"/>
      <c r="AU219" s="98"/>
      <c r="AV219" s="98"/>
      <c r="AW219" s="98"/>
    </row>
    <row r="220" spans="1:49" x14ac:dyDescent="0.3">
      <c r="A220" s="102"/>
      <c r="F220" s="98"/>
      <c r="G220" s="98"/>
      <c r="H220" s="98"/>
      <c r="I220" s="98"/>
      <c r="J220" s="98"/>
      <c r="K220" s="98"/>
      <c r="L220" s="98"/>
      <c r="M220" s="98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98"/>
      <c r="AE220" s="98"/>
      <c r="AF220" s="98"/>
      <c r="AG220" s="98"/>
      <c r="AH220" s="98"/>
      <c r="AI220" s="98"/>
      <c r="AJ220" s="98"/>
      <c r="AK220" s="98"/>
      <c r="AL220" s="98"/>
      <c r="AM220" s="98"/>
      <c r="AN220" s="98"/>
      <c r="AO220" s="98"/>
      <c r="AP220" s="98"/>
      <c r="AQ220" s="98"/>
      <c r="AR220" s="98"/>
      <c r="AS220" s="98"/>
      <c r="AT220" s="98"/>
      <c r="AU220" s="98"/>
      <c r="AV220" s="98"/>
      <c r="AW220" s="98"/>
    </row>
    <row r="221" spans="1:49" x14ac:dyDescent="0.3">
      <c r="A221" s="102"/>
      <c r="F221" s="98"/>
      <c r="G221" s="98"/>
      <c r="H221" s="98"/>
      <c r="I221" s="98"/>
      <c r="J221" s="98"/>
      <c r="K221" s="98"/>
      <c r="L221" s="98"/>
      <c r="M221" s="98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  <c r="AB221" s="98"/>
      <c r="AC221" s="98"/>
      <c r="AD221" s="98"/>
      <c r="AE221" s="98"/>
      <c r="AF221" s="98"/>
      <c r="AG221" s="98"/>
      <c r="AH221" s="98"/>
      <c r="AI221" s="98"/>
      <c r="AJ221" s="98"/>
      <c r="AK221" s="98"/>
      <c r="AL221" s="98"/>
      <c r="AM221" s="98"/>
      <c r="AN221" s="98"/>
      <c r="AO221" s="98"/>
      <c r="AP221" s="98"/>
      <c r="AQ221" s="98"/>
      <c r="AR221" s="98"/>
      <c r="AS221" s="98"/>
      <c r="AT221" s="98"/>
      <c r="AU221" s="98"/>
      <c r="AV221" s="98"/>
      <c r="AW221" s="98"/>
    </row>
    <row r="222" spans="1:49" x14ac:dyDescent="0.3">
      <c r="A222" s="102"/>
      <c r="F222" s="98"/>
      <c r="G222" s="98"/>
      <c r="H222" s="98"/>
      <c r="I222" s="98"/>
      <c r="J222" s="98"/>
      <c r="K222" s="98"/>
      <c r="L222" s="98"/>
      <c r="M222" s="98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  <c r="AD222" s="98"/>
      <c r="AE222" s="98"/>
      <c r="AF222" s="98"/>
      <c r="AG222" s="98"/>
      <c r="AH222" s="98"/>
      <c r="AI222" s="98"/>
      <c r="AJ222" s="98"/>
      <c r="AK222" s="98"/>
      <c r="AL222" s="98"/>
      <c r="AM222" s="98"/>
      <c r="AN222" s="98"/>
      <c r="AO222" s="98"/>
      <c r="AP222" s="98"/>
      <c r="AQ222" s="98"/>
      <c r="AR222" s="98"/>
      <c r="AS222" s="98"/>
      <c r="AT222" s="98"/>
      <c r="AU222" s="98"/>
      <c r="AV222" s="98"/>
      <c r="AW222" s="98"/>
    </row>
    <row r="223" spans="1:49" x14ac:dyDescent="0.3">
      <c r="A223" s="102"/>
      <c r="F223" s="98"/>
      <c r="G223" s="98"/>
      <c r="H223" s="98"/>
      <c r="I223" s="98"/>
      <c r="J223" s="98"/>
      <c r="K223" s="98"/>
      <c r="L223" s="98"/>
      <c r="M223" s="98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  <c r="AA223" s="98"/>
      <c r="AB223" s="98"/>
      <c r="AC223" s="98"/>
      <c r="AD223" s="98"/>
      <c r="AE223" s="98"/>
      <c r="AF223" s="98"/>
      <c r="AG223" s="98"/>
      <c r="AH223" s="98"/>
      <c r="AI223" s="98"/>
      <c r="AJ223" s="98"/>
      <c r="AK223" s="98"/>
      <c r="AL223" s="98"/>
      <c r="AM223" s="98"/>
      <c r="AN223" s="98"/>
      <c r="AO223" s="98"/>
      <c r="AP223" s="98"/>
      <c r="AQ223" s="98"/>
      <c r="AR223" s="98"/>
      <c r="AS223" s="98"/>
      <c r="AT223" s="98"/>
      <c r="AU223" s="98"/>
      <c r="AV223" s="98"/>
      <c r="AW223" s="98"/>
    </row>
    <row r="224" spans="1:49" x14ac:dyDescent="0.3">
      <c r="A224" s="102"/>
      <c r="F224" s="98"/>
      <c r="G224" s="98"/>
      <c r="H224" s="98"/>
      <c r="I224" s="98"/>
      <c r="J224" s="98"/>
      <c r="K224" s="98"/>
      <c r="L224" s="98"/>
      <c r="M224" s="98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98"/>
      <c r="AE224" s="98"/>
      <c r="AF224" s="98"/>
      <c r="AG224" s="98"/>
      <c r="AH224" s="98"/>
      <c r="AI224" s="98"/>
      <c r="AJ224" s="98"/>
      <c r="AK224" s="98"/>
      <c r="AL224" s="98"/>
      <c r="AM224" s="98"/>
      <c r="AN224" s="98"/>
      <c r="AO224" s="98"/>
      <c r="AP224" s="98"/>
      <c r="AQ224" s="98"/>
      <c r="AR224" s="98"/>
      <c r="AS224" s="98"/>
      <c r="AT224" s="98"/>
      <c r="AU224" s="98"/>
      <c r="AV224" s="98"/>
      <c r="AW224" s="98"/>
    </row>
    <row r="225" spans="1:49" x14ac:dyDescent="0.3">
      <c r="A225" s="102"/>
      <c r="F225" s="98"/>
      <c r="G225" s="98"/>
      <c r="H225" s="98"/>
      <c r="I225" s="98"/>
      <c r="J225" s="98"/>
      <c r="K225" s="98"/>
      <c r="L225" s="98"/>
      <c r="M225" s="98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  <c r="AA225" s="98"/>
      <c r="AB225" s="98"/>
      <c r="AC225" s="98"/>
      <c r="AD225" s="98"/>
      <c r="AE225" s="98"/>
      <c r="AF225" s="98"/>
      <c r="AG225" s="98"/>
      <c r="AH225" s="98"/>
      <c r="AI225" s="98"/>
      <c r="AJ225" s="98"/>
      <c r="AK225" s="98"/>
      <c r="AL225" s="98"/>
      <c r="AM225" s="98"/>
      <c r="AN225" s="98"/>
      <c r="AO225" s="98"/>
      <c r="AP225" s="98"/>
      <c r="AQ225" s="98"/>
      <c r="AR225" s="98"/>
      <c r="AS225" s="98"/>
      <c r="AT225" s="98"/>
      <c r="AU225" s="98"/>
      <c r="AV225" s="98"/>
      <c r="AW225" s="98"/>
    </row>
    <row r="226" spans="1:49" x14ac:dyDescent="0.3">
      <c r="A226" s="102"/>
      <c r="F226" s="98"/>
      <c r="G226" s="98"/>
      <c r="H226" s="98"/>
      <c r="I226" s="98"/>
      <c r="J226" s="98"/>
      <c r="K226" s="98"/>
      <c r="L226" s="98"/>
      <c r="M226" s="98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  <c r="AD226" s="98"/>
      <c r="AE226" s="98"/>
      <c r="AF226" s="98"/>
      <c r="AG226" s="98"/>
      <c r="AH226" s="98"/>
      <c r="AI226" s="98"/>
      <c r="AJ226" s="98"/>
      <c r="AK226" s="98"/>
      <c r="AL226" s="98"/>
      <c r="AM226" s="98"/>
      <c r="AN226" s="98"/>
      <c r="AO226" s="98"/>
      <c r="AP226" s="98"/>
      <c r="AQ226" s="98"/>
      <c r="AR226" s="98"/>
      <c r="AS226" s="98"/>
      <c r="AT226" s="98"/>
      <c r="AU226" s="98"/>
      <c r="AV226" s="98"/>
      <c r="AW226" s="98"/>
    </row>
    <row r="227" spans="1:49" x14ac:dyDescent="0.3">
      <c r="A227" s="102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  <c r="AA227" s="98"/>
      <c r="AB227" s="98"/>
      <c r="AC227" s="98"/>
      <c r="AD227" s="98"/>
      <c r="AE227" s="98"/>
      <c r="AF227" s="98"/>
      <c r="AG227" s="98"/>
      <c r="AH227" s="98"/>
      <c r="AI227" s="98"/>
      <c r="AJ227" s="98"/>
      <c r="AK227" s="98"/>
      <c r="AL227" s="98"/>
      <c r="AM227" s="98"/>
      <c r="AN227" s="98"/>
      <c r="AO227" s="98"/>
      <c r="AP227" s="98"/>
      <c r="AQ227" s="98"/>
      <c r="AR227" s="98"/>
      <c r="AS227" s="98"/>
      <c r="AT227" s="98"/>
      <c r="AU227" s="98"/>
      <c r="AV227" s="98"/>
      <c r="AW227" s="98"/>
    </row>
    <row r="228" spans="1:49" x14ac:dyDescent="0.3">
      <c r="A228" s="102"/>
      <c r="F228" s="98"/>
      <c r="G228" s="98"/>
      <c r="H228" s="98"/>
      <c r="I228" s="98"/>
      <c r="J228" s="98"/>
      <c r="K228" s="98"/>
      <c r="L228" s="98"/>
      <c r="M228" s="98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  <c r="AD228" s="98"/>
      <c r="AE228" s="98"/>
      <c r="AF228" s="98"/>
      <c r="AG228" s="98"/>
      <c r="AH228" s="98"/>
      <c r="AI228" s="98"/>
      <c r="AJ228" s="98"/>
      <c r="AK228" s="98"/>
      <c r="AL228" s="98"/>
      <c r="AM228" s="98"/>
      <c r="AN228" s="98"/>
      <c r="AO228" s="98"/>
      <c r="AP228" s="98"/>
      <c r="AQ228" s="98"/>
      <c r="AR228" s="98"/>
      <c r="AS228" s="98"/>
      <c r="AT228" s="98"/>
      <c r="AU228" s="98"/>
      <c r="AV228" s="98"/>
      <c r="AW228" s="98"/>
    </row>
    <row r="229" spans="1:49" x14ac:dyDescent="0.3">
      <c r="A229" s="102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98"/>
      <c r="AE229" s="98"/>
      <c r="AF229" s="98"/>
      <c r="AG229" s="98"/>
      <c r="AH229" s="98"/>
      <c r="AI229" s="98"/>
      <c r="AJ229" s="98"/>
      <c r="AK229" s="98"/>
      <c r="AL229" s="98"/>
      <c r="AM229" s="98"/>
      <c r="AN229" s="98"/>
      <c r="AO229" s="98"/>
      <c r="AP229" s="98"/>
      <c r="AQ229" s="98"/>
      <c r="AR229" s="98"/>
      <c r="AS229" s="98"/>
      <c r="AT229" s="98"/>
      <c r="AU229" s="98"/>
      <c r="AV229" s="98"/>
      <c r="AW229" s="98"/>
    </row>
    <row r="230" spans="1:49" x14ac:dyDescent="0.3">
      <c r="A230" s="102"/>
      <c r="F230" s="98"/>
      <c r="G230" s="98"/>
      <c r="H230" s="98"/>
      <c r="I230" s="98"/>
      <c r="J230" s="98"/>
      <c r="K230" s="98"/>
      <c r="L230" s="98"/>
      <c r="M230" s="98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  <c r="AN230" s="98"/>
      <c r="AO230" s="98"/>
      <c r="AP230" s="98"/>
      <c r="AQ230" s="98"/>
      <c r="AR230" s="98"/>
      <c r="AS230" s="98"/>
      <c r="AT230" s="98"/>
      <c r="AU230" s="98"/>
      <c r="AV230" s="98"/>
      <c r="AW230" s="98"/>
    </row>
    <row r="231" spans="1:49" x14ac:dyDescent="0.3">
      <c r="A231" s="102"/>
      <c r="F231" s="98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  <c r="AN231" s="98"/>
      <c r="AO231" s="98"/>
      <c r="AP231" s="98"/>
      <c r="AQ231" s="98"/>
      <c r="AR231" s="98"/>
      <c r="AS231" s="98"/>
      <c r="AT231" s="98"/>
      <c r="AU231" s="98"/>
      <c r="AV231" s="98"/>
      <c r="AW231" s="98"/>
    </row>
    <row r="232" spans="1:49" x14ac:dyDescent="0.3">
      <c r="A232" s="102"/>
      <c r="F232" s="98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  <c r="AM232" s="98"/>
      <c r="AN232" s="98"/>
      <c r="AO232" s="98"/>
      <c r="AP232" s="98"/>
      <c r="AQ232" s="98"/>
      <c r="AR232" s="98"/>
      <c r="AS232" s="98"/>
      <c r="AT232" s="98"/>
      <c r="AU232" s="98"/>
      <c r="AV232" s="98"/>
      <c r="AW232" s="98"/>
    </row>
    <row r="233" spans="1:49" x14ac:dyDescent="0.3">
      <c r="A233" s="102"/>
      <c r="F233" s="98"/>
      <c r="G233" s="98"/>
      <c r="H233" s="98"/>
      <c r="I233" s="98"/>
      <c r="J233" s="98"/>
      <c r="K233" s="98"/>
      <c r="L233" s="98"/>
      <c r="M233" s="98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8"/>
      <c r="AF233" s="98"/>
      <c r="AG233" s="98"/>
      <c r="AH233" s="98"/>
      <c r="AI233" s="98"/>
      <c r="AJ233" s="98"/>
      <c r="AK233" s="98"/>
      <c r="AL233" s="98"/>
      <c r="AM233" s="98"/>
      <c r="AN233" s="98"/>
      <c r="AO233" s="98"/>
      <c r="AP233" s="98"/>
      <c r="AQ233" s="98"/>
      <c r="AR233" s="98"/>
      <c r="AS233" s="98"/>
      <c r="AT233" s="98"/>
      <c r="AU233" s="98"/>
      <c r="AV233" s="98"/>
      <c r="AW233" s="98"/>
    </row>
    <row r="234" spans="1:49" x14ac:dyDescent="0.3">
      <c r="A234" s="102"/>
      <c r="F234" s="98"/>
      <c r="G234" s="98"/>
      <c r="H234" s="98"/>
      <c r="I234" s="98"/>
      <c r="J234" s="98"/>
      <c r="K234" s="98"/>
      <c r="L234" s="98"/>
      <c r="M234" s="98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98"/>
      <c r="AG234" s="98"/>
      <c r="AH234" s="98"/>
      <c r="AI234" s="98"/>
      <c r="AJ234" s="98"/>
      <c r="AK234" s="98"/>
      <c r="AL234" s="98"/>
      <c r="AM234" s="98"/>
      <c r="AN234" s="98"/>
      <c r="AO234" s="98"/>
      <c r="AP234" s="98"/>
      <c r="AQ234" s="98"/>
      <c r="AR234" s="98"/>
      <c r="AS234" s="98"/>
      <c r="AT234" s="98"/>
      <c r="AU234" s="98"/>
      <c r="AV234" s="98"/>
      <c r="AW234" s="98"/>
    </row>
    <row r="235" spans="1:49" x14ac:dyDescent="0.3">
      <c r="A235" s="102"/>
      <c r="F235" s="98"/>
      <c r="G235" s="98"/>
      <c r="H235" s="98"/>
      <c r="I235" s="98"/>
      <c r="J235" s="98"/>
      <c r="K235" s="98"/>
      <c r="L235" s="98"/>
      <c r="M235" s="98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98"/>
      <c r="AE235" s="98"/>
      <c r="AF235" s="98"/>
      <c r="AG235" s="98"/>
      <c r="AH235" s="98"/>
      <c r="AI235" s="98"/>
      <c r="AJ235" s="98"/>
      <c r="AK235" s="98"/>
      <c r="AL235" s="98"/>
      <c r="AM235" s="98"/>
      <c r="AN235" s="98"/>
      <c r="AO235" s="98"/>
      <c r="AP235" s="98"/>
      <c r="AQ235" s="98"/>
      <c r="AR235" s="98"/>
      <c r="AS235" s="98"/>
      <c r="AT235" s="98"/>
      <c r="AU235" s="98"/>
      <c r="AV235" s="98"/>
      <c r="AW235" s="98"/>
    </row>
    <row r="236" spans="1:49" x14ac:dyDescent="0.3">
      <c r="A236" s="102"/>
      <c r="F236" s="98"/>
      <c r="G236" s="98"/>
      <c r="H236" s="98"/>
      <c r="I236" s="98"/>
      <c r="J236" s="98"/>
      <c r="K236" s="98"/>
      <c r="L236" s="98"/>
      <c r="M236" s="98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  <c r="AD236" s="98"/>
      <c r="AE236" s="98"/>
      <c r="AF236" s="98"/>
      <c r="AG236" s="98"/>
      <c r="AH236" s="98"/>
      <c r="AI236" s="98"/>
      <c r="AJ236" s="98"/>
      <c r="AK236" s="98"/>
      <c r="AL236" s="98"/>
      <c r="AM236" s="98"/>
      <c r="AN236" s="98"/>
      <c r="AO236" s="98"/>
      <c r="AP236" s="98"/>
      <c r="AQ236" s="98"/>
      <c r="AR236" s="98"/>
      <c r="AS236" s="98"/>
      <c r="AT236" s="98"/>
      <c r="AU236" s="98"/>
      <c r="AV236" s="98"/>
      <c r="AW236" s="98"/>
    </row>
    <row r="237" spans="1:49" x14ac:dyDescent="0.3">
      <c r="A237" s="102"/>
      <c r="F237" s="98"/>
      <c r="G237" s="98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98"/>
      <c r="AE237" s="98"/>
      <c r="AF237" s="98"/>
      <c r="AG237" s="98"/>
      <c r="AH237" s="98"/>
      <c r="AI237" s="98"/>
      <c r="AJ237" s="98"/>
      <c r="AK237" s="98"/>
      <c r="AL237" s="98"/>
      <c r="AM237" s="98"/>
      <c r="AN237" s="98"/>
      <c r="AO237" s="98"/>
      <c r="AP237" s="98"/>
      <c r="AQ237" s="98"/>
      <c r="AR237" s="98"/>
      <c r="AS237" s="98"/>
      <c r="AT237" s="98"/>
      <c r="AU237" s="98"/>
      <c r="AV237" s="98"/>
      <c r="AW237" s="98"/>
    </row>
    <row r="238" spans="1:49" x14ac:dyDescent="0.3">
      <c r="A238" s="102"/>
      <c r="F238" s="98"/>
      <c r="G238" s="98"/>
      <c r="H238" s="98"/>
      <c r="I238" s="98"/>
      <c r="J238" s="98"/>
      <c r="K238" s="98"/>
      <c r="L238" s="98"/>
      <c r="M238" s="98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  <c r="AD238" s="98"/>
      <c r="AE238" s="98"/>
      <c r="AF238" s="98"/>
      <c r="AG238" s="98"/>
      <c r="AH238" s="98"/>
      <c r="AI238" s="98"/>
      <c r="AJ238" s="98"/>
      <c r="AK238" s="98"/>
      <c r="AL238" s="98"/>
      <c r="AM238" s="98"/>
      <c r="AN238" s="98"/>
      <c r="AO238" s="98"/>
      <c r="AP238" s="98"/>
      <c r="AQ238" s="98"/>
      <c r="AR238" s="98"/>
      <c r="AS238" s="98"/>
      <c r="AT238" s="98"/>
      <c r="AU238" s="98"/>
      <c r="AV238" s="98"/>
      <c r="AW238" s="98"/>
    </row>
    <row r="239" spans="1:49" x14ac:dyDescent="0.3">
      <c r="A239" s="102"/>
      <c r="F239" s="98"/>
      <c r="G239" s="98"/>
      <c r="H239" s="98"/>
      <c r="I239" s="98"/>
      <c r="J239" s="98"/>
      <c r="K239" s="98"/>
      <c r="L239" s="98"/>
      <c r="M239" s="98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  <c r="AD239" s="98"/>
      <c r="AE239" s="98"/>
      <c r="AF239" s="98"/>
      <c r="AG239" s="98"/>
      <c r="AH239" s="98"/>
      <c r="AI239" s="98"/>
      <c r="AJ239" s="98"/>
      <c r="AK239" s="98"/>
      <c r="AL239" s="98"/>
      <c r="AM239" s="98"/>
      <c r="AN239" s="98"/>
      <c r="AO239" s="98"/>
      <c r="AP239" s="98"/>
      <c r="AQ239" s="98"/>
      <c r="AR239" s="98"/>
      <c r="AS239" s="98"/>
      <c r="AT239" s="98"/>
      <c r="AU239" s="98"/>
      <c r="AV239" s="98"/>
      <c r="AW239" s="98"/>
    </row>
    <row r="240" spans="1:49" x14ac:dyDescent="0.3">
      <c r="A240" s="102"/>
      <c r="F240" s="98"/>
      <c r="G240" s="98"/>
      <c r="H240" s="98"/>
      <c r="I240" s="98"/>
      <c r="J240" s="98"/>
      <c r="K240" s="98"/>
      <c r="L240" s="98"/>
      <c r="M240" s="98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  <c r="AD240" s="98"/>
      <c r="AE240" s="98"/>
      <c r="AF240" s="98"/>
      <c r="AG240" s="98"/>
      <c r="AH240" s="98"/>
      <c r="AI240" s="98"/>
      <c r="AJ240" s="98"/>
      <c r="AK240" s="98"/>
      <c r="AL240" s="98"/>
      <c r="AM240" s="98"/>
      <c r="AN240" s="98"/>
      <c r="AO240" s="98"/>
      <c r="AP240" s="98"/>
      <c r="AQ240" s="98"/>
      <c r="AR240" s="98"/>
      <c r="AS240" s="98"/>
      <c r="AT240" s="98"/>
      <c r="AU240" s="98"/>
      <c r="AV240" s="98"/>
      <c r="AW240" s="98"/>
    </row>
    <row r="241" spans="1:49" x14ac:dyDescent="0.3">
      <c r="A241" s="102"/>
      <c r="F241" s="98"/>
      <c r="G241" s="98"/>
      <c r="H241" s="98"/>
      <c r="I241" s="98"/>
      <c r="J241" s="98"/>
      <c r="K241" s="98"/>
      <c r="L241" s="98"/>
      <c r="M241" s="98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  <c r="AD241" s="98"/>
      <c r="AE241" s="98"/>
      <c r="AF241" s="98"/>
      <c r="AG241" s="98"/>
      <c r="AH241" s="98"/>
      <c r="AI241" s="98"/>
      <c r="AJ241" s="98"/>
      <c r="AK241" s="98"/>
      <c r="AL241" s="98"/>
      <c r="AM241" s="98"/>
      <c r="AN241" s="98"/>
      <c r="AO241" s="98"/>
      <c r="AP241" s="98"/>
      <c r="AQ241" s="98"/>
      <c r="AR241" s="98"/>
      <c r="AS241" s="98"/>
      <c r="AT241" s="98"/>
      <c r="AU241" s="98"/>
      <c r="AV241" s="98"/>
      <c r="AW241" s="98"/>
    </row>
    <row r="242" spans="1:49" x14ac:dyDescent="0.3">
      <c r="A242" s="102"/>
      <c r="F242" s="98"/>
      <c r="G242" s="98"/>
      <c r="H242" s="98"/>
      <c r="I242" s="98"/>
      <c r="J242" s="98"/>
      <c r="K242" s="98"/>
      <c r="L242" s="98"/>
      <c r="M242" s="98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98"/>
      <c r="AM242" s="98"/>
      <c r="AN242" s="98"/>
      <c r="AO242" s="98"/>
      <c r="AP242" s="98"/>
      <c r="AQ242" s="98"/>
      <c r="AR242" s="98"/>
      <c r="AS242" s="98"/>
      <c r="AT242" s="98"/>
      <c r="AU242" s="98"/>
      <c r="AV242" s="98"/>
      <c r="AW242" s="98"/>
    </row>
    <row r="243" spans="1:49" x14ac:dyDescent="0.3">
      <c r="A243" s="102"/>
      <c r="F243" s="98"/>
      <c r="G243" s="98"/>
      <c r="H243" s="98"/>
      <c r="I243" s="98"/>
      <c r="J243" s="98"/>
      <c r="K243" s="98"/>
      <c r="L243" s="98"/>
      <c r="M243" s="98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98"/>
      <c r="AM243" s="98"/>
      <c r="AN243" s="98"/>
      <c r="AO243" s="98"/>
      <c r="AP243" s="98"/>
      <c r="AQ243" s="98"/>
      <c r="AR243" s="98"/>
      <c r="AS243" s="98"/>
      <c r="AT243" s="98"/>
      <c r="AU243" s="98"/>
      <c r="AV243" s="98"/>
      <c r="AW243" s="98"/>
    </row>
    <row r="244" spans="1:49" x14ac:dyDescent="0.3">
      <c r="A244" s="102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  <c r="AN244" s="98"/>
      <c r="AO244" s="98"/>
      <c r="AP244" s="98"/>
      <c r="AQ244" s="98"/>
      <c r="AR244" s="98"/>
      <c r="AS244" s="98"/>
      <c r="AT244" s="98"/>
      <c r="AU244" s="98"/>
      <c r="AV244" s="98"/>
      <c r="AW244" s="98"/>
    </row>
    <row r="245" spans="1:49" x14ac:dyDescent="0.3">
      <c r="A245" s="102"/>
      <c r="F245" s="98"/>
      <c r="G245" s="98"/>
      <c r="H245" s="98"/>
      <c r="I245" s="98"/>
      <c r="J245" s="98"/>
      <c r="K245" s="98"/>
      <c r="L245" s="98"/>
      <c r="M245" s="98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  <c r="AN245" s="98"/>
      <c r="AO245" s="98"/>
      <c r="AP245" s="98"/>
      <c r="AQ245" s="98"/>
      <c r="AR245" s="98"/>
      <c r="AS245" s="98"/>
      <c r="AT245" s="98"/>
      <c r="AU245" s="98"/>
      <c r="AV245" s="98"/>
      <c r="AW245" s="98"/>
    </row>
    <row r="246" spans="1:49" x14ac:dyDescent="0.3">
      <c r="A246" s="102"/>
      <c r="F246" s="98"/>
      <c r="G246" s="98"/>
      <c r="H246" s="98"/>
      <c r="I246" s="98"/>
      <c r="J246" s="98"/>
      <c r="K246" s="98"/>
      <c r="L246" s="98"/>
      <c r="M246" s="98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  <c r="AN246" s="98"/>
      <c r="AO246" s="98"/>
      <c r="AP246" s="98"/>
      <c r="AQ246" s="98"/>
      <c r="AR246" s="98"/>
      <c r="AS246" s="98"/>
      <c r="AT246" s="98"/>
      <c r="AU246" s="98"/>
      <c r="AV246" s="98"/>
      <c r="AW246" s="98"/>
    </row>
    <row r="247" spans="1:49" x14ac:dyDescent="0.3">
      <c r="A247" s="102"/>
      <c r="F247" s="98"/>
      <c r="G247" s="98"/>
      <c r="H247" s="98"/>
      <c r="I247" s="98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8"/>
      <c r="AT247" s="98"/>
      <c r="AU247" s="98"/>
      <c r="AV247" s="98"/>
      <c r="AW247" s="98"/>
    </row>
    <row r="248" spans="1:49" x14ac:dyDescent="0.3">
      <c r="A248" s="102"/>
      <c r="F248" s="98"/>
      <c r="G248" s="98"/>
      <c r="H248" s="98"/>
      <c r="I248" s="98"/>
      <c r="J248" s="98"/>
      <c r="K248" s="98"/>
      <c r="L248" s="98"/>
      <c r="M248" s="98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  <c r="AD248" s="98"/>
      <c r="AE248" s="98"/>
      <c r="AF248" s="98"/>
      <c r="AG248" s="98"/>
      <c r="AH248" s="98"/>
      <c r="AI248" s="98"/>
      <c r="AJ248" s="98"/>
      <c r="AK248" s="98"/>
      <c r="AL248" s="98"/>
      <c r="AM248" s="98"/>
      <c r="AN248" s="98"/>
      <c r="AO248" s="98"/>
      <c r="AP248" s="98"/>
      <c r="AQ248" s="98"/>
      <c r="AR248" s="98"/>
      <c r="AS248" s="98"/>
      <c r="AT248" s="98"/>
      <c r="AU248" s="98"/>
      <c r="AV248" s="98"/>
      <c r="AW248" s="98"/>
    </row>
    <row r="249" spans="1:49" x14ac:dyDescent="0.3">
      <c r="A249" s="102"/>
      <c r="F249" s="98"/>
      <c r="G249" s="98"/>
      <c r="H249" s="98"/>
      <c r="I249" s="98"/>
      <c r="J249" s="98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  <c r="AA249" s="98"/>
      <c r="AB249" s="98"/>
      <c r="AC249" s="98"/>
      <c r="AD249" s="98"/>
      <c r="AE249" s="98"/>
      <c r="AF249" s="98"/>
      <c r="AG249" s="98"/>
      <c r="AH249" s="98"/>
      <c r="AI249" s="98"/>
      <c r="AJ249" s="98"/>
      <c r="AK249" s="98"/>
      <c r="AL249" s="98"/>
      <c r="AM249" s="98"/>
      <c r="AN249" s="98"/>
      <c r="AO249" s="98"/>
      <c r="AP249" s="98"/>
      <c r="AQ249" s="98"/>
      <c r="AR249" s="98"/>
      <c r="AS249" s="98"/>
      <c r="AT249" s="98"/>
      <c r="AU249" s="98"/>
      <c r="AV249" s="98"/>
      <c r="AW249" s="98"/>
    </row>
    <row r="250" spans="1:49" x14ac:dyDescent="0.3">
      <c r="A250" s="102"/>
      <c r="F250" s="98"/>
      <c r="G250" s="98"/>
      <c r="H250" s="98"/>
      <c r="I250" s="98"/>
      <c r="J250" s="98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  <c r="AA250" s="98"/>
      <c r="AB250" s="98"/>
      <c r="AC250" s="98"/>
      <c r="AD250" s="98"/>
      <c r="AE250" s="98"/>
      <c r="AF250" s="98"/>
      <c r="AG250" s="98"/>
      <c r="AH250" s="98"/>
      <c r="AI250" s="98"/>
      <c r="AJ250" s="98"/>
      <c r="AK250" s="98"/>
      <c r="AL250" s="98"/>
      <c r="AM250" s="98"/>
      <c r="AN250" s="98"/>
      <c r="AO250" s="98"/>
      <c r="AP250" s="98"/>
      <c r="AQ250" s="98"/>
      <c r="AR250" s="98"/>
      <c r="AS250" s="98"/>
      <c r="AT250" s="98"/>
      <c r="AU250" s="98"/>
      <c r="AV250" s="98"/>
      <c r="AW250" s="98"/>
    </row>
    <row r="251" spans="1:49" x14ac:dyDescent="0.3">
      <c r="A251" s="102"/>
      <c r="F251" s="98"/>
      <c r="G251" s="98"/>
      <c r="H251" s="98"/>
      <c r="I251" s="98"/>
      <c r="J251" s="98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  <c r="AA251" s="98"/>
      <c r="AB251" s="98"/>
      <c r="AC251" s="98"/>
      <c r="AD251" s="98"/>
      <c r="AE251" s="98"/>
      <c r="AF251" s="98"/>
      <c r="AG251" s="98"/>
      <c r="AH251" s="98"/>
      <c r="AI251" s="98"/>
      <c r="AJ251" s="98"/>
      <c r="AK251" s="98"/>
      <c r="AL251" s="98"/>
      <c r="AM251" s="98"/>
      <c r="AN251" s="98"/>
      <c r="AO251" s="98"/>
      <c r="AP251" s="98"/>
      <c r="AQ251" s="98"/>
      <c r="AR251" s="98"/>
      <c r="AS251" s="98"/>
      <c r="AT251" s="98"/>
      <c r="AU251" s="98"/>
      <c r="AV251" s="98"/>
      <c r="AW251" s="98"/>
    </row>
    <row r="252" spans="1:49" x14ac:dyDescent="0.3">
      <c r="A252" s="102"/>
      <c r="F252" s="98"/>
      <c r="G252" s="98"/>
      <c r="H252" s="98"/>
      <c r="I252" s="98"/>
      <c r="J252" s="98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  <c r="AA252" s="98"/>
      <c r="AB252" s="98"/>
      <c r="AC252" s="98"/>
      <c r="AD252" s="98"/>
      <c r="AE252" s="98"/>
      <c r="AF252" s="98"/>
      <c r="AG252" s="98"/>
      <c r="AH252" s="98"/>
      <c r="AI252" s="98"/>
      <c r="AJ252" s="98"/>
      <c r="AK252" s="98"/>
      <c r="AL252" s="98"/>
      <c r="AM252" s="98"/>
      <c r="AN252" s="98"/>
      <c r="AO252" s="98"/>
      <c r="AP252" s="98"/>
      <c r="AQ252" s="98"/>
      <c r="AR252" s="98"/>
      <c r="AS252" s="98"/>
      <c r="AT252" s="98"/>
      <c r="AU252" s="98"/>
      <c r="AV252" s="98"/>
      <c r="AW252" s="98"/>
    </row>
    <row r="253" spans="1:49" x14ac:dyDescent="0.3">
      <c r="A253" s="102"/>
      <c r="F253" s="98"/>
      <c r="G253" s="98"/>
      <c r="H253" s="98"/>
      <c r="I253" s="98"/>
      <c r="J253" s="98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  <c r="AD253" s="98"/>
      <c r="AE253" s="98"/>
      <c r="AF253" s="98"/>
      <c r="AG253" s="98"/>
      <c r="AH253" s="98"/>
      <c r="AI253" s="98"/>
      <c r="AJ253" s="98"/>
      <c r="AK253" s="98"/>
      <c r="AL253" s="98"/>
      <c r="AM253" s="98"/>
      <c r="AN253" s="98"/>
      <c r="AO253" s="98"/>
      <c r="AP253" s="98"/>
      <c r="AQ253" s="98"/>
      <c r="AR253" s="98"/>
      <c r="AS253" s="98"/>
      <c r="AT253" s="98"/>
      <c r="AU253" s="98"/>
      <c r="AV253" s="98"/>
      <c r="AW253" s="98"/>
    </row>
    <row r="254" spans="1:49" x14ac:dyDescent="0.3">
      <c r="A254" s="102"/>
      <c r="F254" s="98"/>
      <c r="G254" s="98"/>
      <c r="H254" s="98"/>
      <c r="I254" s="98"/>
      <c r="J254" s="98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  <c r="AA254" s="98"/>
      <c r="AB254" s="98"/>
      <c r="AC254" s="98"/>
      <c r="AD254" s="98"/>
      <c r="AE254" s="98"/>
      <c r="AF254" s="98"/>
      <c r="AG254" s="98"/>
      <c r="AH254" s="98"/>
      <c r="AI254" s="98"/>
      <c r="AJ254" s="98"/>
      <c r="AK254" s="98"/>
      <c r="AL254" s="98"/>
      <c r="AM254" s="98"/>
      <c r="AN254" s="98"/>
      <c r="AO254" s="98"/>
      <c r="AP254" s="98"/>
      <c r="AQ254" s="98"/>
      <c r="AR254" s="98"/>
      <c r="AS254" s="98"/>
      <c r="AT254" s="98"/>
      <c r="AU254" s="98"/>
      <c r="AV254" s="98"/>
      <c r="AW254" s="98"/>
    </row>
    <row r="255" spans="1:49" x14ac:dyDescent="0.3">
      <c r="A255" s="102"/>
      <c r="F255" s="98"/>
      <c r="G255" s="98"/>
      <c r="H255" s="98"/>
      <c r="I255" s="98"/>
      <c r="J255" s="98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  <c r="AE255" s="98"/>
      <c r="AF255" s="98"/>
      <c r="AG255" s="98"/>
      <c r="AH255" s="98"/>
      <c r="AI255" s="98"/>
      <c r="AJ255" s="98"/>
      <c r="AK255" s="98"/>
      <c r="AL255" s="98"/>
      <c r="AM255" s="98"/>
      <c r="AN255" s="98"/>
      <c r="AO255" s="98"/>
      <c r="AP255" s="98"/>
      <c r="AQ255" s="98"/>
      <c r="AR255" s="98"/>
      <c r="AS255" s="98"/>
      <c r="AT255" s="98"/>
      <c r="AU255" s="98"/>
      <c r="AV255" s="98"/>
      <c r="AW255" s="98"/>
    </row>
    <row r="256" spans="1:49" x14ac:dyDescent="0.3">
      <c r="A256" s="102"/>
      <c r="F256" s="98"/>
      <c r="G256" s="98"/>
      <c r="H256" s="98"/>
      <c r="I256" s="98"/>
      <c r="J256" s="98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  <c r="AA256" s="98"/>
      <c r="AB256" s="98"/>
      <c r="AC256" s="98"/>
      <c r="AD256" s="98"/>
      <c r="AE256" s="98"/>
      <c r="AF256" s="98"/>
      <c r="AG256" s="98"/>
      <c r="AH256" s="98"/>
      <c r="AI256" s="98"/>
      <c r="AJ256" s="98"/>
      <c r="AK256" s="98"/>
      <c r="AL256" s="98"/>
      <c r="AM256" s="98"/>
      <c r="AN256" s="98"/>
      <c r="AO256" s="98"/>
      <c r="AP256" s="98"/>
      <c r="AQ256" s="98"/>
      <c r="AR256" s="98"/>
      <c r="AS256" s="98"/>
      <c r="AT256" s="98"/>
      <c r="AU256" s="98"/>
      <c r="AV256" s="98"/>
      <c r="AW256" s="98"/>
    </row>
    <row r="257" spans="1:49" x14ac:dyDescent="0.3">
      <c r="A257" s="102"/>
      <c r="F257" s="98"/>
      <c r="G257" s="98"/>
      <c r="H257" s="98"/>
      <c r="I257" s="98"/>
      <c r="J257" s="98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  <c r="Y257" s="98"/>
      <c r="Z257" s="98"/>
      <c r="AA257" s="98"/>
      <c r="AB257" s="98"/>
      <c r="AC257" s="98"/>
      <c r="AD257" s="98"/>
      <c r="AE257" s="98"/>
      <c r="AF257" s="98"/>
      <c r="AG257" s="98"/>
      <c r="AH257" s="98"/>
      <c r="AI257" s="98"/>
      <c r="AJ257" s="98"/>
      <c r="AK257" s="98"/>
      <c r="AL257" s="98"/>
      <c r="AM257" s="98"/>
      <c r="AN257" s="98"/>
      <c r="AO257" s="98"/>
      <c r="AP257" s="98"/>
      <c r="AQ257" s="98"/>
      <c r="AR257" s="98"/>
      <c r="AS257" s="98"/>
      <c r="AT257" s="98"/>
      <c r="AU257" s="98"/>
      <c r="AV257" s="98"/>
      <c r="AW257" s="98"/>
    </row>
    <row r="258" spans="1:49" x14ac:dyDescent="0.3">
      <c r="A258" s="102"/>
      <c r="F258" s="98"/>
      <c r="G258" s="98"/>
      <c r="H258" s="98"/>
      <c r="I258" s="98"/>
      <c r="J258" s="98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  <c r="AD258" s="98"/>
      <c r="AE258" s="98"/>
      <c r="AF258" s="98"/>
      <c r="AG258" s="98"/>
      <c r="AH258" s="98"/>
      <c r="AI258" s="98"/>
      <c r="AJ258" s="98"/>
      <c r="AK258" s="98"/>
      <c r="AL258" s="98"/>
      <c r="AM258" s="98"/>
      <c r="AN258" s="98"/>
      <c r="AO258" s="98"/>
      <c r="AP258" s="98"/>
      <c r="AQ258" s="98"/>
      <c r="AR258" s="98"/>
      <c r="AS258" s="98"/>
      <c r="AT258" s="98"/>
      <c r="AU258" s="98"/>
      <c r="AV258" s="98"/>
      <c r="AW258" s="98"/>
    </row>
    <row r="259" spans="1:49" x14ac:dyDescent="0.3">
      <c r="A259" s="102"/>
      <c r="F259" s="98"/>
      <c r="G259" s="98"/>
      <c r="H259" s="98"/>
      <c r="I259" s="98"/>
      <c r="J259" s="98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  <c r="AD259" s="98"/>
      <c r="AE259" s="98"/>
      <c r="AF259" s="98"/>
      <c r="AG259" s="98"/>
      <c r="AH259" s="98"/>
      <c r="AI259" s="98"/>
      <c r="AJ259" s="98"/>
      <c r="AK259" s="98"/>
      <c r="AL259" s="98"/>
      <c r="AM259" s="98"/>
      <c r="AN259" s="98"/>
      <c r="AO259" s="98"/>
      <c r="AP259" s="98"/>
      <c r="AQ259" s="98"/>
      <c r="AR259" s="98"/>
      <c r="AS259" s="98"/>
      <c r="AT259" s="98"/>
      <c r="AU259" s="98"/>
      <c r="AV259" s="98"/>
      <c r="AW259" s="98"/>
    </row>
    <row r="260" spans="1:49" x14ac:dyDescent="0.3">
      <c r="A260" s="102"/>
      <c r="F260" s="98"/>
      <c r="G260" s="98"/>
      <c r="H260" s="98"/>
      <c r="I260" s="98"/>
      <c r="J260" s="98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98"/>
      <c r="AB260" s="98"/>
      <c r="AC260" s="98"/>
      <c r="AD260" s="98"/>
      <c r="AE260" s="98"/>
      <c r="AF260" s="98"/>
      <c r="AG260" s="98"/>
      <c r="AH260" s="98"/>
      <c r="AI260" s="98"/>
      <c r="AJ260" s="98"/>
      <c r="AK260" s="98"/>
      <c r="AL260" s="98"/>
      <c r="AM260" s="98"/>
      <c r="AN260" s="98"/>
      <c r="AO260" s="98"/>
      <c r="AP260" s="98"/>
      <c r="AQ260" s="98"/>
      <c r="AR260" s="98"/>
      <c r="AS260" s="98"/>
      <c r="AT260" s="98"/>
      <c r="AU260" s="98"/>
      <c r="AV260" s="98"/>
      <c r="AW260" s="98"/>
    </row>
    <row r="261" spans="1:49" x14ac:dyDescent="0.3">
      <c r="A261" s="102"/>
      <c r="F261" s="98"/>
      <c r="G261" s="98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  <c r="AD261" s="98"/>
      <c r="AE261" s="98"/>
      <c r="AF261" s="98"/>
      <c r="AG261" s="98"/>
      <c r="AH261" s="98"/>
      <c r="AI261" s="98"/>
      <c r="AJ261" s="98"/>
      <c r="AK261" s="98"/>
      <c r="AL261" s="98"/>
      <c r="AM261" s="98"/>
      <c r="AN261" s="98"/>
      <c r="AO261" s="98"/>
      <c r="AP261" s="98"/>
      <c r="AQ261" s="98"/>
      <c r="AR261" s="98"/>
      <c r="AS261" s="98"/>
      <c r="AT261" s="98"/>
      <c r="AU261" s="98"/>
      <c r="AV261" s="98"/>
      <c r="AW261" s="98"/>
    </row>
    <row r="262" spans="1:49" x14ac:dyDescent="0.3">
      <c r="A262" s="102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  <c r="AD262" s="98"/>
      <c r="AE262" s="98"/>
      <c r="AF262" s="98"/>
      <c r="AG262" s="98"/>
      <c r="AH262" s="98"/>
      <c r="AI262" s="98"/>
      <c r="AJ262" s="98"/>
      <c r="AK262" s="98"/>
      <c r="AL262" s="98"/>
      <c r="AM262" s="98"/>
      <c r="AN262" s="98"/>
      <c r="AO262" s="98"/>
      <c r="AP262" s="98"/>
      <c r="AQ262" s="98"/>
      <c r="AR262" s="98"/>
      <c r="AS262" s="98"/>
      <c r="AT262" s="98"/>
      <c r="AU262" s="98"/>
      <c r="AV262" s="98"/>
      <c r="AW262" s="98"/>
    </row>
    <row r="263" spans="1:49" x14ac:dyDescent="0.3">
      <c r="A263" s="102"/>
      <c r="AW263" s="98"/>
    </row>
    <row r="264" spans="1:49" x14ac:dyDescent="0.3">
      <c r="A264" s="102"/>
      <c r="F264" s="98"/>
      <c r="G264" s="98"/>
      <c r="H264" s="98"/>
      <c r="I264" s="98"/>
      <c r="J264" s="98"/>
      <c r="K264" s="98"/>
      <c r="L264" s="98"/>
      <c r="M264" s="98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  <c r="AA264" s="98"/>
      <c r="AB264" s="98"/>
      <c r="AC264" s="98"/>
      <c r="AD264" s="98"/>
      <c r="AE264" s="98"/>
      <c r="AF264" s="98"/>
      <c r="AG264" s="98"/>
      <c r="AH264" s="98"/>
      <c r="AI264" s="98"/>
      <c r="AJ264" s="98"/>
      <c r="AK264" s="98"/>
      <c r="AL264" s="98"/>
      <c r="AM264" s="98"/>
      <c r="AN264" s="98"/>
      <c r="AO264" s="98"/>
      <c r="AP264" s="98"/>
      <c r="AQ264" s="98"/>
      <c r="AR264" s="98"/>
      <c r="AS264" s="98"/>
      <c r="AT264" s="98"/>
      <c r="AU264" s="98"/>
      <c r="AV264" s="98"/>
      <c r="AW264" s="98"/>
    </row>
    <row r="265" spans="1:49" x14ac:dyDescent="0.3">
      <c r="A265" s="102"/>
      <c r="F265" s="98"/>
      <c r="G265" s="98"/>
      <c r="H265" s="98"/>
      <c r="I265" s="98"/>
      <c r="J265" s="98"/>
      <c r="K265" s="98"/>
      <c r="L265" s="98"/>
      <c r="M265" s="98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  <c r="AA265" s="98"/>
      <c r="AB265" s="98"/>
      <c r="AC265" s="98"/>
      <c r="AD265" s="98"/>
      <c r="AE265" s="98"/>
      <c r="AF265" s="98"/>
      <c r="AG265" s="98"/>
      <c r="AH265" s="98"/>
      <c r="AI265" s="98"/>
      <c r="AJ265" s="98"/>
      <c r="AK265" s="98"/>
      <c r="AL265" s="98"/>
      <c r="AM265" s="98"/>
      <c r="AN265" s="98"/>
      <c r="AO265" s="98"/>
      <c r="AP265" s="98"/>
      <c r="AQ265" s="98"/>
      <c r="AR265" s="98"/>
      <c r="AS265" s="98"/>
      <c r="AT265" s="98"/>
      <c r="AU265" s="98"/>
      <c r="AV265" s="98"/>
      <c r="AW265" s="98"/>
    </row>
    <row r="266" spans="1:49" x14ac:dyDescent="0.3">
      <c r="A266" s="102"/>
      <c r="F266" s="98"/>
      <c r="G266" s="98"/>
      <c r="H266" s="98"/>
      <c r="I266" s="98"/>
      <c r="J266" s="98"/>
      <c r="K266" s="98"/>
      <c r="L266" s="98"/>
      <c r="M266" s="98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  <c r="AA266" s="98"/>
      <c r="AB266" s="98"/>
      <c r="AC266" s="98"/>
      <c r="AD266" s="98"/>
      <c r="AE266" s="98"/>
      <c r="AF266" s="98"/>
      <c r="AG266" s="98"/>
      <c r="AH266" s="98"/>
      <c r="AI266" s="98"/>
      <c r="AJ266" s="98"/>
      <c r="AK266" s="98"/>
      <c r="AL266" s="98"/>
      <c r="AM266" s="98"/>
      <c r="AN266" s="98"/>
      <c r="AO266" s="98"/>
      <c r="AP266" s="98"/>
      <c r="AQ266" s="98"/>
      <c r="AR266" s="98"/>
      <c r="AS266" s="98"/>
      <c r="AT266" s="98"/>
      <c r="AU266" s="98"/>
      <c r="AV266" s="98"/>
      <c r="AW266" s="98"/>
    </row>
    <row r="267" spans="1:49" x14ac:dyDescent="0.3">
      <c r="A267" s="102"/>
      <c r="F267" s="98"/>
      <c r="G267" s="98"/>
      <c r="H267" s="98"/>
      <c r="I267" s="98"/>
      <c r="J267" s="98"/>
      <c r="K267" s="98"/>
      <c r="L267" s="98"/>
      <c r="M267" s="98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  <c r="AA267" s="98"/>
      <c r="AB267" s="98"/>
      <c r="AC267" s="98"/>
      <c r="AD267" s="98"/>
      <c r="AE267" s="98"/>
      <c r="AF267" s="98"/>
      <c r="AG267" s="98"/>
      <c r="AH267" s="98"/>
      <c r="AI267" s="98"/>
      <c r="AJ267" s="98"/>
      <c r="AK267" s="98"/>
      <c r="AL267" s="98"/>
      <c r="AM267" s="98"/>
      <c r="AN267" s="98"/>
      <c r="AO267" s="98"/>
      <c r="AP267" s="98"/>
      <c r="AQ267" s="98"/>
      <c r="AR267" s="98"/>
      <c r="AS267" s="98"/>
      <c r="AT267" s="98"/>
      <c r="AU267" s="98"/>
      <c r="AV267" s="98"/>
      <c r="AW267" s="98"/>
    </row>
    <row r="268" spans="1:49" x14ac:dyDescent="0.3">
      <c r="A268" s="102"/>
      <c r="F268" s="98"/>
      <c r="G268" s="98"/>
      <c r="H268" s="98"/>
      <c r="I268" s="98"/>
      <c r="J268" s="98"/>
      <c r="K268" s="98"/>
      <c r="L268" s="98"/>
      <c r="M268" s="98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  <c r="Y268" s="98"/>
      <c r="Z268" s="98"/>
      <c r="AA268" s="98"/>
      <c r="AB268" s="98"/>
      <c r="AC268" s="98"/>
      <c r="AD268" s="98"/>
      <c r="AE268" s="98"/>
      <c r="AF268" s="98"/>
      <c r="AG268" s="98"/>
      <c r="AH268" s="98"/>
      <c r="AI268" s="98"/>
      <c r="AJ268" s="98"/>
      <c r="AK268" s="98"/>
      <c r="AL268" s="98"/>
      <c r="AM268" s="98"/>
      <c r="AN268" s="98"/>
      <c r="AO268" s="98"/>
      <c r="AP268" s="98"/>
      <c r="AQ268" s="98"/>
      <c r="AR268" s="98"/>
      <c r="AS268" s="98"/>
      <c r="AT268" s="98"/>
      <c r="AU268" s="98"/>
      <c r="AV268" s="98"/>
      <c r="AW268" s="98"/>
    </row>
    <row r="269" spans="1:49" x14ac:dyDescent="0.3">
      <c r="A269" s="102"/>
      <c r="F269" s="98"/>
      <c r="G269" s="98"/>
      <c r="H269" s="98"/>
      <c r="I269" s="98"/>
      <c r="J269" s="98"/>
      <c r="K269" s="98"/>
      <c r="L269" s="98"/>
      <c r="M269" s="98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  <c r="Y269" s="98"/>
      <c r="Z269" s="98"/>
      <c r="AA269" s="98"/>
      <c r="AB269" s="98"/>
      <c r="AC269" s="98"/>
      <c r="AD269" s="98"/>
      <c r="AE269" s="98"/>
      <c r="AF269" s="98"/>
      <c r="AG269" s="98"/>
      <c r="AH269" s="98"/>
      <c r="AI269" s="98"/>
      <c r="AJ269" s="98"/>
      <c r="AK269" s="98"/>
      <c r="AL269" s="98"/>
      <c r="AM269" s="98"/>
      <c r="AN269" s="98"/>
      <c r="AO269" s="98"/>
      <c r="AP269" s="98"/>
      <c r="AQ269" s="98"/>
      <c r="AR269" s="98"/>
      <c r="AS269" s="98"/>
      <c r="AT269" s="98"/>
      <c r="AU269" s="98"/>
      <c r="AV269" s="98"/>
      <c r="AW269" s="98"/>
    </row>
    <row r="270" spans="1:49" x14ac:dyDescent="0.3">
      <c r="A270" s="102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  <c r="AA270" s="98"/>
      <c r="AB270" s="98"/>
      <c r="AC270" s="98"/>
      <c r="AD270" s="98"/>
      <c r="AE270" s="98"/>
      <c r="AF270" s="98"/>
      <c r="AG270" s="98"/>
      <c r="AH270" s="98"/>
      <c r="AI270" s="98"/>
      <c r="AJ270" s="98"/>
      <c r="AK270" s="98"/>
      <c r="AL270" s="98"/>
      <c r="AM270" s="98"/>
      <c r="AN270" s="98"/>
      <c r="AO270" s="98"/>
      <c r="AP270" s="98"/>
      <c r="AQ270" s="98"/>
      <c r="AR270" s="98"/>
      <c r="AS270" s="98"/>
      <c r="AT270" s="98"/>
      <c r="AU270" s="98"/>
      <c r="AV270" s="98"/>
      <c r="AW270" s="98"/>
    </row>
    <row r="271" spans="1:49" x14ac:dyDescent="0.3">
      <c r="A271" s="102"/>
      <c r="F271" s="98"/>
      <c r="G271" s="98"/>
      <c r="H271" s="98"/>
      <c r="I271" s="98"/>
      <c r="J271" s="98"/>
      <c r="K271" s="98"/>
      <c r="L271" s="98"/>
      <c r="M271" s="98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  <c r="AE271" s="98"/>
      <c r="AF271" s="98"/>
      <c r="AG271" s="98"/>
      <c r="AH271" s="98"/>
      <c r="AI271" s="98"/>
      <c r="AJ271" s="98"/>
      <c r="AK271" s="98"/>
      <c r="AL271" s="98"/>
      <c r="AM271" s="98"/>
      <c r="AN271" s="98"/>
      <c r="AO271" s="98"/>
      <c r="AP271" s="98"/>
      <c r="AQ271" s="98"/>
      <c r="AR271" s="98"/>
      <c r="AS271" s="98"/>
      <c r="AT271" s="98"/>
      <c r="AU271" s="98"/>
      <c r="AV271" s="98"/>
      <c r="AW271" s="98"/>
    </row>
    <row r="272" spans="1:49" x14ac:dyDescent="0.3">
      <c r="A272" s="102"/>
      <c r="F272" s="98"/>
      <c r="G272" s="98"/>
      <c r="H272" s="98"/>
      <c r="I272" s="98"/>
      <c r="J272" s="98"/>
      <c r="K272" s="98"/>
      <c r="L272" s="98"/>
      <c r="M272" s="98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  <c r="AD272" s="98"/>
      <c r="AE272" s="98"/>
      <c r="AF272" s="98"/>
      <c r="AG272" s="98"/>
      <c r="AH272" s="98"/>
      <c r="AI272" s="98"/>
      <c r="AJ272" s="98"/>
      <c r="AK272" s="98"/>
      <c r="AL272" s="98"/>
      <c r="AM272" s="98"/>
      <c r="AN272" s="98"/>
      <c r="AO272" s="98"/>
      <c r="AP272" s="98"/>
      <c r="AQ272" s="98"/>
      <c r="AR272" s="98"/>
      <c r="AS272" s="98"/>
      <c r="AT272" s="98"/>
      <c r="AU272" s="98"/>
      <c r="AV272" s="98"/>
      <c r="AW272" s="98"/>
    </row>
    <row r="273" spans="1:49" x14ac:dyDescent="0.3">
      <c r="A273" s="102"/>
      <c r="F273" s="98"/>
      <c r="G273" s="98"/>
      <c r="H273" s="98"/>
      <c r="I273" s="98"/>
      <c r="J273" s="98"/>
      <c r="K273" s="98"/>
      <c r="L273" s="98"/>
      <c r="M273" s="98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  <c r="AD273" s="98"/>
      <c r="AE273" s="98"/>
      <c r="AF273" s="98"/>
      <c r="AG273" s="98"/>
      <c r="AH273" s="98"/>
      <c r="AI273" s="98"/>
      <c r="AJ273" s="98"/>
      <c r="AK273" s="98"/>
      <c r="AL273" s="98"/>
      <c r="AM273" s="98"/>
      <c r="AN273" s="98"/>
      <c r="AO273" s="98"/>
      <c r="AP273" s="98"/>
      <c r="AQ273" s="98"/>
      <c r="AR273" s="98"/>
      <c r="AS273" s="98"/>
      <c r="AT273" s="98"/>
      <c r="AU273" s="98"/>
      <c r="AV273" s="98"/>
      <c r="AW273" s="98"/>
    </row>
    <row r="274" spans="1:49" x14ac:dyDescent="0.3">
      <c r="A274" s="102"/>
      <c r="F274" s="98"/>
      <c r="G274" s="98"/>
      <c r="H274" s="98"/>
      <c r="I274" s="98"/>
      <c r="J274" s="98"/>
      <c r="K274" s="98"/>
      <c r="L274" s="98"/>
      <c r="M274" s="98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  <c r="AE274" s="98"/>
      <c r="AF274" s="98"/>
      <c r="AG274" s="98"/>
      <c r="AH274" s="98"/>
      <c r="AI274" s="98"/>
      <c r="AJ274" s="98"/>
      <c r="AK274" s="98"/>
      <c r="AL274" s="98"/>
      <c r="AM274" s="98"/>
      <c r="AN274" s="98"/>
      <c r="AO274" s="98"/>
      <c r="AP274" s="98"/>
      <c r="AQ274" s="98"/>
      <c r="AR274" s="98"/>
      <c r="AS274" s="98"/>
      <c r="AT274" s="98"/>
      <c r="AU274" s="98"/>
      <c r="AV274" s="98"/>
      <c r="AW274" s="98"/>
    </row>
    <row r="275" spans="1:49" x14ac:dyDescent="0.3">
      <c r="A275" s="102"/>
      <c r="F275" s="98"/>
      <c r="G275" s="98"/>
      <c r="H275" s="98"/>
      <c r="I275" s="98"/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  <c r="AE275" s="98"/>
      <c r="AF275" s="98"/>
      <c r="AG275" s="98"/>
      <c r="AH275" s="98"/>
      <c r="AI275" s="98"/>
      <c r="AJ275" s="98"/>
      <c r="AK275" s="98"/>
      <c r="AL275" s="98"/>
      <c r="AM275" s="98"/>
      <c r="AN275" s="98"/>
      <c r="AO275" s="98"/>
      <c r="AP275" s="98"/>
      <c r="AQ275" s="98"/>
      <c r="AR275" s="98"/>
      <c r="AS275" s="98"/>
      <c r="AT275" s="98"/>
      <c r="AU275" s="98"/>
      <c r="AV275" s="98"/>
      <c r="AW275" s="98"/>
    </row>
    <row r="276" spans="1:49" x14ac:dyDescent="0.3">
      <c r="A276" s="102"/>
      <c r="F276" s="98"/>
      <c r="G276" s="98"/>
      <c r="H276" s="98"/>
      <c r="I276" s="98"/>
      <c r="J276" s="98"/>
      <c r="K276" s="98"/>
      <c r="L276" s="98"/>
      <c r="M276" s="98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  <c r="AM276" s="98"/>
      <c r="AN276" s="98"/>
      <c r="AO276" s="98"/>
      <c r="AP276" s="98"/>
      <c r="AQ276" s="98"/>
      <c r="AR276" s="98"/>
      <c r="AS276" s="98"/>
      <c r="AT276" s="98"/>
      <c r="AU276" s="98"/>
      <c r="AV276" s="98"/>
      <c r="AW276" s="98"/>
    </row>
    <row r="277" spans="1:49" x14ac:dyDescent="0.3">
      <c r="A277" s="102"/>
      <c r="F277" s="98"/>
      <c r="G277" s="98"/>
      <c r="H277" s="98"/>
      <c r="I277" s="98"/>
      <c r="J277" s="98"/>
      <c r="K277" s="98"/>
      <c r="L277" s="98"/>
      <c r="M277" s="98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  <c r="AD277" s="98"/>
      <c r="AE277" s="98"/>
      <c r="AF277" s="98"/>
      <c r="AG277" s="98"/>
      <c r="AH277" s="98"/>
      <c r="AI277" s="98"/>
      <c r="AJ277" s="98"/>
      <c r="AK277" s="98"/>
      <c r="AL277" s="98"/>
      <c r="AM277" s="98"/>
      <c r="AN277" s="98"/>
      <c r="AO277" s="98"/>
      <c r="AP277" s="98"/>
      <c r="AQ277" s="98"/>
      <c r="AR277" s="98"/>
      <c r="AS277" s="98"/>
      <c r="AT277" s="98"/>
      <c r="AU277" s="98"/>
      <c r="AV277" s="98"/>
      <c r="AW277" s="98"/>
    </row>
    <row r="278" spans="1:49" x14ac:dyDescent="0.3">
      <c r="A278" s="102"/>
      <c r="F278" s="98"/>
      <c r="G278" s="98"/>
      <c r="H278" s="98"/>
      <c r="I278" s="98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  <c r="AA278" s="98"/>
      <c r="AB278" s="98"/>
      <c r="AC278" s="98"/>
      <c r="AD278" s="98"/>
      <c r="AE278" s="98"/>
      <c r="AF278" s="98"/>
      <c r="AG278" s="98"/>
      <c r="AH278" s="98"/>
      <c r="AI278" s="98"/>
      <c r="AJ278" s="98"/>
      <c r="AK278" s="98"/>
      <c r="AL278" s="98"/>
      <c r="AM278" s="98"/>
      <c r="AN278" s="98"/>
      <c r="AO278" s="98"/>
      <c r="AP278" s="98"/>
      <c r="AQ278" s="98"/>
      <c r="AR278" s="98"/>
      <c r="AS278" s="98"/>
      <c r="AT278" s="98"/>
      <c r="AU278" s="98"/>
      <c r="AV278" s="98"/>
      <c r="AW278" s="98"/>
    </row>
    <row r="279" spans="1:49" x14ac:dyDescent="0.3">
      <c r="A279" s="102"/>
      <c r="F279" s="98"/>
      <c r="G279" s="98"/>
      <c r="H279" s="98"/>
      <c r="I279" s="98"/>
      <c r="J279" s="98"/>
      <c r="K279" s="98"/>
      <c r="L279" s="98"/>
      <c r="M279" s="98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  <c r="AA279" s="98"/>
      <c r="AB279" s="98"/>
      <c r="AC279" s="98"/>
      <c r="AD279" s="98"/>
      <c r="AE279" s="98"/>
      <c r="AF279" s="98"/>
      <c r="AG279" s="98"/>
      <c r="AH279" s="98"/>
      <c r="AI279" s="98"/>
      <c r="AJ279" s="98"/>
      <c r="AK279" s="98"/>
      <c r="AL279" s="98"/>
      <c r="AM279" s="98"/>
      <c r="AN279" s="98"/>
      <c r="AO279" s="98"/>
      <c r="AP279" s="98"/>
      <c r="AQ279" s="98"/>
      <c r="AR279" s="98"/>
      <c r="AS279" s="98"/>
      <c r="AT279" s="98"/>
      <c r="AU279" s="98"/>
      <c r="AV279" s="98"/>
      <c r="AW279" s="98"/>
    </row>
    <row r="280" spans="1:49" x14ac:dyDescent="0.3">
      <c r="A280" s="102"/>
      <c r="F280" s="98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  <c r="AA280" s="98"/>
      <c r="AB280" s="98"/>
      <c r="AC280" s="98"/>
      <c r="AD280" s="98"/>
      <c r="AE280" s="98"/>
      <c r="AF280" s="98"/>
      <c r="AG280" s="98"/>
      <c r="AH280" s="98"/>
      <c r="AI280" s="98"/>
      <c r="AJ280" s="98"/>
      <c r="AK280" s="98"/>
      <c r="AL280" s="98"/>
      <c r="AM280" s="98"/>
      <c r="AN280" s="98"/>
      <c r="AO280" s="98"/>
      <c r="AP280" s="98"/>
      <c r="AQ280" s="98"/>
      <c r="AR280" s="98"/>
      <c r="AS280" s="98"/>
      <c r="AT280" s="98"/>
      <c r="AU280" s="98"/>
      <c r="AV280" s="98"/>
      <c r="AW280" s="98"/>
    </row>
    <row r="281" spans="1:49" x14ac:dyDescent="0.3">
      <c r="A281" s="102"/>
      <c r="F281" s="98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  <c r="AA281" s="98"/>
      <c r="AB281" s="98"/>
      <c r="AC281" s="98"/>
      <c r="AD281" s="98"/>
      <c r="AE281" s="98"/>
      <c r="AF281" s="98"/>
      <c r="AG281" s="98"/>
      <c r="AH281" s="98"/>
      <c r="AI281" s="98"/>
      <c r="AJ281" s="98"/>
      <c r="AK281" s="98"/>
      <c r="AL281" s="98"/>
      <c r="AM281" s="98"/>
      <c r="AN281" s="98"/>
      <c r="AO281" s="98"/>
      <c r="AP281" s="98"/>
      <c r="AQ281" s="98"/>
      <c r="AR281" s="98"/>
      <c r="AS281" s="98"/>
      <c r="AT281" s="98"/>
      <c r="AU281" s="98"/>
      <c r="AV281" s="98"/>
      <c r="AW281" s="98"/>
    </row>
    <row r="282" spans="1:49" x14ac:dyDescent="0.3">
      <c r="A282" s="102"/>
      <c r="F282" s="98"/>
      <c r="G282" s="98"/>
      <c r="H282" s="98"/>
      <c r="I282" s="98"/>
      <c r="J282" s="98"/>
      <c r="K282" s="98"/>
      <c r="L282" s="98"/>
      <c r="M282" s="98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  <c r="Z282" s="98"/>
      <c r="AA282" s="98"/>
      <c r="AB282" s="98"/>
      <c r="AC282" s="98"/>
      <c r="AD282" s="98"/>
      <c r="AE282" s="98"/>
      <c r="AF282" s="98"/>
      <c r="AG282" s="98"/>
      <c r="AH282" s="98"/>
      <c r="AI282" s="98"/>
      <c r="AJ282" s="98"/>
      <c r="AK282" s="98"/>
      <c r="AL282" s="98"/>
      <c r="AM282" s="98"/>
      <c r="AN282" s="98"/>
      <c r="AO282" s="98"/>
      <c r="AP282" s="98"/>
      <c r="AQ282" s="98"/>
      <c r="AR282" s="98"/>
      <c r="AS282" s="98"/>
      <c r="AT282" s="98"/>
      <c r="AU282" s="98"/>
      <c r="AV282" s="98"/>
      <c r="AW282" s="98"/>
    </row>
    <row r="283" spans="1:49" x14ac:dyDescent="0.3">
      <c r="A283" s="102"/>
      <c r="F283" s="98"/>
      <c r="G283" s="98"/>
      <c r="H283" s="98"/>
      <c r="I283" s="98"/>
      <c r="J283" s="98"/>
      <c r="K283" s="98"/>
      <c r="L283" s="98"/>
      <c r="M283" s="98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  <c r="Z283" s="98"/>
      <c r="AA283" s="98"/>
      <c r="AB283" s="98"/>
      <c r="AC283" s="98"/>
      <c r="AD283" s="98"/>
      <c r="AE283" s="98"/>
      <c r="AF283" s="98"/>
      <c r="AG283" s="98"/>
      <c r="AH283" s="98"/>
      <c r="AI283" s="98"/>
      <c r="AJ283" s="98"/>
      <c r="AK283" s="98"/>
      <c r="AL283" s="98"/>
      <c r="AM283" s="98"/>
      <c r="AN283" s="98"/>
      <c r="AO283" s="98"/>
      <c r="AP283" s="98"/>
      <c r="AQ283" s="98"/>
      <c r="AR283" s="98"/>
      <c r="AS283" s="98"/>
      <c r="AT283" s="98"/>
      <c r="AU283" s="98"/>
      <c r="AV283" s="98"/>
      <c r="AW283" s="98"/>
    </row>
    <row r="284" spans="1:49" x14ac:dyDescent="0.3">
      <c r="A284" s="102"/>
      <c r="F284" s="98"/>
      <c r="G284" s="98"/>
      <c r="H284" s="98"/>
      <c r="I284" s="98"/>
      <c r="J284" s="98"/>
      <c r="K284" s="98"/>
      <c r="L284" s="98"/>
      <c r="M284" s="98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  <c r="AA284" s="98"/>
      <c r="AB284" s="98"/>
      <c r="AC284" s="98"/>
      <c r="AD284" s="98"/>
      <c r="AE284" s="98"/>
      <c r="AF284" s="98"/>
      <c r="AG284" s="98"/>
      <c r="AH284" s="98"/>
      <c r="AI284" s="98"/>
      <c r="AJ284" s="98"/>
      <c r="AK284" s="98"/>
      <c r="AL284" s="98"/>
      <c r="AM284" s="98"/>
      <c r="AN284" s="98"/>
      <c r="AO284" s="98"/>
      <c r="AP284" s="98"/>
      <c r="AQ284" s="98"/>
      <c r="AR284" s="98"/>
      <c r="AS284" s="98"/>
      <c r="AT284" s="98"/>
      <c r="AU284" s="98"/>
      <c r="AV284" s="98"/>
      <c r="AW284" s="98"/>
    </row>
    <row r="285" spans="1:49" x14ac:dyDescent="0.3">
      <c r="A285" s="102"/>
      <c r="F285" s="98"/>
      <c r="G285" s="98"/>
      <c r="H285" s="98"/>
      <c r="I285" s="98"/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  <c r="AD285" s="98"/>
      <c r="AE285" s="98"/>
      <c r="AF285" s="98"/>
      <c r="AG285" s="98"/>
      <c r="AH285" s="98"/>
      <c r="AI285" s="98"/>
      <c r="AJ285" s="98"/>
      <c r="AK285" s="98"/>
      <c r="AL285" s="98"/>
      <c r="AM285" s="98"/>
      <c r="AN285" s="98"/>
      <c r="AO285" s="98"/>
      <c r="AP285" s="98"/>
      <c r="AQ285" s="98"/>
      <c r="AR285" s="98"/>
      <c r="AS285" s="98"/>
      <c r="AT285" s="98"/>
      <c r="AU285" s="98"/>
      <c r="AV285" s="98"/>
      <c r="AW285" s="98"/>
    </row>
    <row r="286" spans="1:49" x14ac:dyDescent="0.3">
      <c r="A286" s="102"/>
      <c r="F286" s="98"/>
      <c r="G286" s="98"/>
      <c r="H286" s="98"/>
      <c r="I286" s="98"/>
      <c r="J286" s="98"/>
      <c r="K286" s="98"/>
      <c r="L286" s="98"/>
      <c r="M286" s="98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  <c r="AN286" s="98"/>
      <c r="AO286" s="98"/>
      <c r="AP286" s="98"/>
      <c r="AQ286" s="98"/>
      <c r="AR286" s="98"/>
      <c r="AS286" s="98"/>
      <c r="AT286" s="98"/>
      <c r="AU286" s="98"/>
      <c r="AV286" s="98"/>
      <c r="AW286" s="98"/>
    </row>
    <row r="287" spans="1:49" x14ac:dyDescent="0.3">
      <c r="A287" s="102"/>
      <c r="F287" s="98"/>
      <c r="G287" s="98"/>
      <c r="H287" s="98"/>
      <c r="I287" s="98"/>
      <c r="J287" s="98"/>
      <c r="K287" s="98"/>
      <c r="L287" s="98"/>
      <c r="M287" s="98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  <c r="AN287" s="98"/>
      <c r="AO287" s="98"/>
      <c r="AP287" s="98"/>
      <c r="AQ287" s="98"/>
      <c r="AR287" s="98"/>
      <c r="AS287" s="98"/>
      <c r="AT287" s="98"/>
      <c r="AU287" s="98"/>
      <c r="AV287" s="98"/>
      <c r="AW287" s="98"/>
    </row>
    <row r="288" spans="1:49" x14ac:dyDescent="0.3">
      <c r="A288" s="102"/>
      <c r="F288" s="98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  <c r="AN288" s="98"/>
      <c r="AO288" s="98"/>
      <c r="AP288" s="98"/>
      <c r="AQ288" s="98"/>
      <c r="AR288" s="98"/>
      <c r="AS288" s="98"/>
      <c r="AT288" s="98"/>
      <c r="AU288" s="98"/>
      <c r="AV288" s="98"/>
      <c r="AW288" s="98"/>
    </row>
    <row r="289" spans="1:49" x14ac:dyDescent="0.3">
      <c r="A289" s="102"/>
      <c r="F289" s="98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  <c r="AN289" s="98"/>
      <c r="AO289" s="98"/>
      <c r="AP289" s="98"/>
      <c r="AQ289" s="98"/>
      <c r="AR289" s="98"/>
      <c r="AS289" s="98"/>
      <c r="AT289" s="98"/>
      <c r="AU289" s="98"/>
      <c r="AV289" s="98"/>
      <c r="AW289" s="98"/>
    </row>
    <row r="290" spans="1:49" x14ac:dyDescent="0.3">
      <c r="A290" s="102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  <c r="AN290" s="98"/>
      <c r="AO290" s="98"/>
      <c r="AP290" s="98"/>
      <c r="AQ290" s="98"/>
      <c r="AR290" s="98"/>
      <c r="AS290" s="98"/>
      <c r="AT290" s="98"/>
      <c r="AU290" s="98"/>
      <c r="AV290" s="98"/>
      <c r="AW290" s="98"/>
    </row>
    <row r="291" spans="1:49" x14ac:dyDescent="0.3">
      <c r="A291" s="102"/>
      <c r="F291" s="98"/>
      <c r="G291" s="98"/>
      <c r="H291" s="98"/>
      <c r="I291" s="98"/>
      <c r="J291" s="98"/>
      <c r="K291" s="98"/>
      <c r="L291" s="98"/>
      <c r="M291" s="98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  <c r="Y291" s="98"/>
      <c r="Z291" s="98"/>
      <c r="AA291" s="98"/>
      <c r="AB291" s="98"/>
      <c r="AC291" s="98"/>
      <c r="AD291" s="98"/>
      <c r="AE291" s="98"/>
      <c r="AF291" s="98"/>
      <c r="AG291" s="98"/>
      <c r="AH291" s="98"/>
      <c r="AI291" s="98"/>
      <c r="AJ291" s="98"/>
      <c r="AK291" s="98"/>
      <c r="AL291" s="98"/>
      <c r="AM291" s="98"/>
      <c r="AN291" s="98"/>
      <c r="AO291" s="98"/>
      <c r="AP291" s="98"/>
      <c r="AQ291" s="98"/>
      <c r="AR291" s="98"/>
      <c r="AS291" s="98"/>
      <c r="AT291" s="98"/>
      <c r="AU291" s="98"/>
      <c r="AV291" s="98"/>
      <c r="AW291" s="98"/>
    </row>
    <row r="292" spans="1:49" x14ac:dyDescent="0.3">
      <c r="A292" s="102"/>
      <c r="F292" s="98"/>
      <c r="G292" s="98"/>
      <c r="H292" s="98"/>
      <c r="I292" s="98"/>
      <c r="J292" s="98"/>
      <c r="K292" s="98"/>
      <c r="L292" s="98"/>
      <c r="M292" s="98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  <c r="Y292" s="98"/>
      <c r="Z292" s="98"/>
      <c r="AA292" s="98"/>
      <c r="AB292" s="98"/>
      <c r="AC292" s="98"/>
      <c r="AD292" s="98"/>
      <c r="AE292" s="98"/>
      <c r="AF292" s="98"/>
      <c r="AG292" s="98"/>
      <c r="AH292" s="98"/>
      <c r="AI292" s="98"/>
      <c r="AJ292" s="98"/>
      <c r="AK292" s="98"/>
      <c r="AL292" s="98"/>
      <c r="AM292" s="98"/>
      <c r="AN292" s="98"/>
      <c r="AO292" s="98"/>
      <c r="AP292" s="98"/>
      <c r="AQ292" s="98"/>
      <c r="AR292" s="98"/>
      <c r="AS292" s="98"/>
      <c r="AT292" s="98"/>
      <c r="AU292" s="98"/>
      <c r="AV292" s="98"/>
      <c r="AW292" s="98"/>
    </row>
    <row r="293" spans="1:49" x14ac:dyDescent="0.3">
      <c r="A293" s="102"/>
      <c r="F293" s="98"/>
      <c r="G293" s="98"/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  <c r="Y293" s="98"/>
      <c r="Z293" s="98"/>
      <c r="AA293" s="98"/>
      <c r="AB293" s="98"/>
      <c r="AC293" s="98"/>
      <c r="AD293" s="98"/>
      <c r="AE293" s="98"/>
      <c r="AF293" s="98"/>
      <c r="AG293" s="98"/>
      <c r="AH293" s="98"/>
      <c r="AI293" s="98"/>
      <c r="AJ293" s="98"/>
      <c r="AK293" s="98"/>
      <c r="AL293" s="98"/>
      <c r="AM293" s="98"/>
      <c r="AN293" s="98"/>
      <c r="AO293" s="98"/>
      <c r="AP293" s="98"/>
      <c r="AQ293" s="98"/>
      <c r="AR293" s="98"/>
      <c r="AS293" s="98"/>
      <c r="AT293" s="98"/>
      <c r="AU293" s="98"/>
      <c r="AV293" s="98"/>
      <c r="AW293" s="98"/>
    </row>
    <row r="294" spans="1:49" x14ac:dyDescent="0.3">
      <c r="A294" s="102"/>
      <c r="F294" s="98"/>
      <c r="G294" s="98"/>
      <c r="H294" s="98"/>
      <c r="I294" s="98"/>
      <c r="J294" s="98"/>
      <c r="K294" s="98"/>
      <c r="L294" s="98"/>
      <c r="M294" s="98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  <c r="Y294" s="98"/>
      <c r="Z294" s="98"/>
      <c r="AA294" s="98"/>
      <c r="AB294" s="98"/>
      <c r="AC294" s="98"/>
      <c r="AD294" s="98"/>
      <c r="AE294" s="98"/>
      <c r="AF294" s="98"/>
      <c r="AG294" s="98"/>
      <c r="AH294" s="98"/>
      <c r="AI294" s="98"/>
      <c r="AJ294" s="98"/>
      <c r="AK294" s="98"/>
      <c r="AL294" s="98"/>
      <c r="AM294" s="98"/>
      <c r="AN294" s="98"/>
      <c r="AO294" s="98"/>
      <c r="AP294" s="98"/>
      <c r="AQ294" s="98"/>
      <c r="AR294" s="98"/>
      <c r="AS294" s="98"/>
      <c r="AT294" s="98"/>
      <c r="AU294" s="98"/>
      <c r="AV294" s="98"/>
      <c r="AW294" s="98"/>
    </row>
    <row r="295" spans="1:49" x14ac:dyDescent="0.3">
      <c r="A295" s="102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  <c r="Y295" s="98"/>
      <c r="Z295" s="98"/>
      <c r="AA295" s="98"/>
      <c r="AB295" s="98"/>
      <c r="AC295" s="98"/>
      <c r="AD295" s="98"/>
      <c r="AE295" s="98"/>
      <c r="AF295" s="98"/>
      <c r="AG295" s="98"/>
      <c r="AH295" s="98"/>
      <c r="AI295" s="98"/>
      <c r="AJ295" s="98"/>
      <c r="AK295" s="98"/>
      <c r="AL295" s="98"/>
      <c r="AM295" s="98"/>
      <c r="AN295" s="98"/>
      <c r="AO295" s="98"/>
      <c r="AP295" s="98"/>
      <c r="AQ295" s="98"/>
      <c r="AR295" s="98"/>
      <c r="AS295" s="98"/>
      <c r="AT295" s="98"/>
      <c r="AU295" s="98"/>
      <c r="AV295" s="98"/>
      <c r="AW295" s="98"/>
    </row>
    <row r="296" spans="1:49" x14ac:dyDescent="0.3">
      <c r="A296" s="102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98"/>
      <c r="AK296" s="98"/>
      <c r="AL296" s="98"/>
      <c r="AM296" s="98"/>
      <c r="AN296" s="98"/>
      <c r="AO296" s="98"/>
      <c r="AP296" s="98"/>
      <c r="AQ296" s="98"/>
      <c r="AR296" s="98"/>
      <c r="AS296" s="98"/>
      <c r="AT296" s="98"/>
      <c r="AU296" s="98"/>
      <c r="AV296" s="98"/>
      <c r="AW296" s="98"/>
    </row>
    <row r="297" spans="1:49" x14ac:dyDescent="0.3">
      <c r="A297" s="102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  <c r="AA297" s="98"/>
      <c r="AB297" s="98"/>
      <c r="AC297" s="98"/>
      <c r="AD297" s="98"/>
      <c r="AE297" s="98"/>
      <c r="AF297" s="98"/>
      <c r="AG297" s="98"/>
      <c r="AH297" s="98"/>
      <c r="AI297" s="98"/>
      <c r="AJ297" s="98"/>
      <c r="AK297" s="98"/>
      <c r="AL297" s="98"/>
      <c r="AM297" s="98"/>
      <c r="AN297" s="98"/>
      <c r="AO297" s="98"/>
      <c r="AP297" s="98"/>
      <c r="AQ297" s="98"/>
      <c r="AR297" s="98"/>
      <c r="AS297" s="98"/>
      <c r="AT297" s="98"/>
      <c r="AU297" s="98"/>
      <c r="AV297" s="98"/>
      <c r="AW297" s="98"/>
    </row>
    <row r="298" spans="1:49" x14ac:dyDescent="0.3">
      <c r="A298" s="102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  <c r="Y298" s="98"/>
      <c r="Z298" s="98"/>
      <c r="AA298" s="98"/>
      <c r="AB298" s="98"/>
      <c r="AC298" s="98"/>
      <c r="AD298" s="98"/>
      <c r="AE298" s="98"/>
      <c r="AF298" s="98"/>
      <c r="AG298" s="98"/>
      <c r="AH298" s="98"/>
      <c r="AI298" s="98"/>
      <c r="AJ298" s="98"/>
      <c r="AK298" s="98"/>
      <c r="AL298" s="98"/>
      <c r="AM298" s="98"/>
      <c r="AN298" s="98"/>
      <c r="AO298" s="98"/>
      <c r="AP298" s="98"/>
      <c r="AQ298" s="98"/>
      <c r="AR298" s="98"/>
      <c r="AS298" s="98"/>
      <c r="AT298" s="98"/>
      <c r="AU298" s="98"/>
      <c r="AV298" s="98"/>
      <c r="AW298" s="98"/>
    </row>
    <row r="299" spans="1:49" x14ac:dyDescent="0.3">
      <c r="A299" s="102"/>
      <c r="F299" s="98"/>
      <c r="G299" s="98"/>
      <c r="H299" s="98"/>
      <c r="I299" s="98"/>
      <c r="J299" s="98"/>
      <c r="K299" s="98"/>
      <c r="L299" s="98"/>
      <c r="M299" s="98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  <c r="Y299" s="98"/>
      <c r="Z299" s="98"/>
      <c r="AA299" s="98"/>
      <c r="AB299" s="98"/>
      <c r="AC299" s="98"/>
      <c r="AD299" s="98"/>
      <c r="AE299" s="98"/>
      <c r="AF299" s="98"/>
      <c r="AG299" s="98"/>
      <c r="AH299" s="98"/>
      <c r="AI299" s="98"/>
      <c r="AJ299" s="98"/>
      <c r="AK299" s="98"/>
      <c r="AL299" s="98"/>
      <c r="AM299" s="98"/>
      <c r="AN299" s="98"/>
      <c r="AO299" s="98"/>
      <c r="AP299" s="98"/>
      <c r="AQ299" s="98"/>
      <c r="AR299" s="98"/>
      <c r="AS299" s="98"/>
      <c r="AT299" s="98"/>
      <c r="AU299" s="98"/>
      <c r="AV299" s="98"/>
      <c r="AW299" s="98"/>
    </row>
    <row r="300" spans="1:49" x14ac:dyDescent="0.3">
      <c r="A300" s="102"/>
      <c r="F300" s="98"/>
      <c r="AV300" s="98"/>
      <c r="AW300" s="98"/>
    </row>
    <row r="301" spans="1:49" x14ac:dyDescent="0.3">
      <c r="A301" s="102"/>
      <c r="F301" s="98"/>
      <c r="AV301" s="98"/>
      <c r="AW301" s="98"/>
    </row>
    <row r="302" spans="1:49" x14ac:dyDescent="0.3">
      <c r="A302" s="102"/>
      <c r="F302" s="98"/>
      <c r="AV302" s="98"/>
      <c r="AW302" s="98"/>
    </row>
    <row r="303" spans="1:49" x14ac:dyDescent="0.3">
      <c r="A303" s="102"/>
      <c r="F303" s="98"/>
      <c r="AV303" s="98"/>
      <c r="AW303" s="98"/>
    </row>
    <row r="304" spans="1:49" x14ac:dyDescent="0.3">
      <c r="A304" s="102"/>
      <c r="F304" s="98"/>
      <c r="AV304" s="98"/>
      <c r="AW304" s="98"/>
    </row>
    <row r="305" spans="1:49" x14ac:dyDescent="0.3">
      <c r="A305" s="102"/>
      <c r="F305" s="98"/>
      <c r="AV305" s="98"/>
      <c r="AW305" s="98"/>
    </row>
    <row r="306" spans="1:49" x14ac:dyDescent="0.3">
      <c r="A306" s="102"/>
      <c r="F306" s="98"/>
      <c r="AV306" s="98"/>
      <c r="AW306" s="98"/>
    </row>
    <row r="307" spans="1:49" x14ac:dyDescent="0.3">
      <c r="A307" s="102"/>
      <c r="F307" s="98"/>
      <c r="AV307" s="98"/>
      <c r="AW307" s="98"/>
    </row>
    <row r="308" spans="1:49" x14ac:dyDescent="0.3">
      <c r="A308" s="102"/>
      <c r="F308" s="98"/>
      <c r="G308" s="98"/>
      <c r="H308" s="98"/>
      <c r="I308" s="98"/>
      <c r="J308" s="98"/>
      <c r="K308" s="98"/>
      <c r="L308" s="98"/>
      <c r="M308" s="98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  <c r="Y308" s="98"/>
      <c r="Z308" s="98"/>
      <c r="AA308" s="98"/>
      <c r="AB308" s="98"/>
      <c r="AC308" s="98"/>
      <c r="AD308" s="98"/>
      <c r="AE308" s="98"/>
      <c r="AF308" s="98"/>
      <c r="AG308" s="98"/>
      <c r="AH308" s="98"/>
      <c r="AI308" s="98"/>
      <c r="AJ308" s="98"/>
      <c r="AK308" s="98"/>
      <c r="AL308" s="98"/>
      <c r="AM308" s="98"/>
      <c r="AN308" s="98"/>
      <c r="AO308" s="98"/>
      <c r="AP308" s="98"/>
      <c r="AQ308" s="98"/>
      <c r="AR308" s="98"/>
      <c r="AS308" s="98"/>
      <c r="AT308" s="98"/>
      <c r="AU308" s="98"/>
      <c r="AV308" s="98"/>
      <c r="AW308" s="98"/>
    </row>
    <row r="309" spans="1:49" x14ac:dyDescent="0.3">
      <c r="A309" s="102"/>
      <c r="F309" s="98"/>
      <c r="G309" s="98"/>
      <c r="H309" s="98"/>
      <c r="I309" s="98"/>
      <c r="J309" s="98"/>
      <c r="K309" s="98"/>
      <c r="L309" s="98"/>
      <c r="M309" s="98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  <c r="Y309" s="98"/>
      <c r="Z309" s="98"/>
      <c r="AA309" s="98"/>
      <c r="AB309" s="98"/>
      <c r="AC309" s="98"/>
      <c r="AD309" s="98"/>
      <c r="AE309" s="98"/>
      <c r="AF309" s="98"/>
      <c r="AG309" s="98"/>
      <c r="AH309" s="98"/>
      <c r="AI309" s="98"/>
      <c r="AJ309" s="98"/>
      <c r="AK309" s="98"/>
      <c r="AL309" s="98"/>
      <c r="AM309" s="98"/>
      <c r="AN309" s="98"/>
      <c r="AO309" s="98"/>
      <c r="AP309" s="98"/>
      <c r="AQ309" s="98"/>
      <c r="AR309" s="98"/>
      <c r="AS309" s="98"/>
      <c r="AT309" s="98"/>
      <c r="AU309" s="98"/>
      <c r="AV309" s="98"/>
      <c r="AW309" s="98"/>
    </row>
    <row r="310" spans="1:49" x14ac:dyDescent="0.3">
      <c r="A310" s="102"/>
      <c r="F310" s="98"/>
      <c r="G310" s="98"/>
      <c r="H310" s="98"/>
      <c r="I310" s="98"/>
      <c r="J310" s="98"/>
      <c r="K310" s="98"/>
      <c r="L310" s="98"/>
      <c r="M310" s="98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  <c r="Y310" s="98"/>
      <c r="Z310" s="98"/>
      <c r="AA310" s="98"/>
      <c r="AB310" s="98"/>
      <c r="AC310" s="98"/>
      <c r="AD310" s="98"/>
      <c r="AE310" s="98"/>
      <c r="AF310" s="98"/>
      <c r="AG310" s="98"/>
      <c r="AH310" s="98"/>
      <c r="AI310" s="98"/>
      <c r="AJ310" s="98"/>
      <c r="AK310" s="98"/>
      <c r="AL310" s="98"/>
      <c r="AM310" s="98"/>
      <c r="AN310" s="98"/>
      <c r="AO310" s="98"/>
      <c r="AP310" s="98"/>
      <c r="AQ310" s="98"/>
      <c r="AR310" s="98"/>
      <c r="AS310" s="98"/>
      <c r="AT310" s="98"/>
      <c r="AU310" s="98"/>
      <c r="AV310" s="98"/>
      <c r="AW310" s="98"/>
    </row>
    <row r="311" spans="1:49" x14ac:dyDescent="0.3">
      <c r="A311" s="102"/>
      <c r="F311" s="98"/>
      <c r="G311" s="98"/>
      <c r="H311" s="98"/>
      <c r="I311" s="98"/>
      <c r="J311" s="98"/>
      <c r="K311" s="98"/>
      <c r="L311" s="98"/>
      <c r="M311" s="98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  <c r="Y311" s="98"/>
      <c r="Z311" s="98"/>
      <c r="AA311" s="98"/>
      <c r="AB311" s="98"/>
      <c r="AC311" s="98"/>
      <c r="AD311" s="98"/>
      <c r="AE311" s="98"/>
      <c r="AF311" s="98"/>
      <c r="AG311" s="98"/>
      <c r="AH311" s="98"/>
      <c r="AI311" s="98"/>
      <c r="AJ311" s="98"/>
      <c r="AK311" s="98"/>
      <c r="AL311" s="98"/>
      <c r="AM311" s="98"/>
      <c r="AN311" s="98"/>
      <c r="AO311" s="98"/>
      <c r="AP311" s="98"/>
      <c r="AQ311" s="98"/>
      <c r="AR311" s="98"/>
      <c r="AS311" s="98"/>
      <c r="AT311" s="98"/>
      <c r="AU311" s="98"/>
      <c r="AV311" s="98"/>
      <c r="AW311" s="98"/>
    </row>
    <row r="312" spans="1:49" x14ac:dyDescent="0.3">
      <c r="A312" s="102"/>
      <c r="F312" s="98"/>
      <c r="G312" s="98"/>
      <c r="H312" s="98"/>
      <c r="I312" s="98"/>
      <c r="J312" s="98"/>
      <c r="K312" s="98"/>
      <c r="L312" s="98"/>
      <c r="M312" s="98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  <c r="Y312" s="98"/>
      <c r="Z312" s="98"/>
      <c r="AA312" s="98"/>
      <c r="AB312" s="98"/>
      <c r="AC312" s="98"/>
      <c r="AD312" s="98"/>
      <c r="AE312" s="98"/>
      <c r="AF312" s="98"/>
      <c r="AG312" s="98"/>
      <c r="AH312" s="98"/>
      <c r="AI312" s="98"/>
      <c r="AJ312" s="98"/>
      <c r="AK312" s="98"/>
      <c r="AL312" s="98"/>
      <c r="AM312" s="98"/>
      <c r="AN312" s="98"/>
      <c r="AO312" s="98"/>
      <c r="AP312" s="98"/>
      <c r="AQ312" s="98"/>
      <c r="AR312" s="98"/>
      <c r="AS312" s="98"/>
      <c r="AT312" s="98"/>
      <c r="AU312" s="98"/>
      <c r="AV312" s="98"/>
      <c r="AW312" s="98"/>
    </row>
    <row r="313" spans="1:49" x14ac:dyDescent="0.3">
      <c r="A313" s="102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98"/>
      <c r="Y313" s="98"/>
      <c r="Z313" s="98"/>
      <c r="AA313" s="98"/>
      <c r="AB313" s="98"/>
      <c r="AC313" s="98"/>
      <c r="AD313" s="98"/>
      <c r="AE313" s="98"/>
      <c r="AF313" s="98"/>
      <c r="AG313" s="98"/>
      <c r="AH313" s="98"/>
      <c r="AI313" s="98"/>
      <c r="AJ313" s="98"/>
      <c r="AK313" s="98"/>
      <c r="AL313" s="98"/>
      <c r="AM313" s="98"/>
      <c r="AN313" s="98"/>
      <c r="AO313" s="98"/>
      <c r="AP313" s="98"/>
      <c r="AQ313" s="98"/>
      <c r="AR313" s="98"/>
      <c r="AS313" s="98"/>
      <c r="AT313" s="98"/>
      <c r="AU313" s="98"/>
      <c r="AV313" s="98"/>
      <c r="AW313" s="98"/>
    </row>
    <row r="314" spans="1:49" x14ac:dyDescent="0.3">
      <c r="A314" s="102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  <c r="Y314" s="98"/>
      <c r="Z314" s="98"/>
      <c r="AA314" s="98"/>
      <c r="AB314" s="98"/>
      <c r="AC314" s="98"/>
      <c r="AD314" s="98"/>
      <c r="AE314" s="98"/>
      <c r="AF314" s="98"/>
      <c r="AG314" s="98"/>
      <c r="AH314" s="98"/>
      <c r="AI314" s="98"/>
      <c r="AJ314" s="98"/>
      <c r="AK314" s="98"/>
      <c r="AL314" s="98"/>
      <c r="AM314" s="98"/>
      <c r="AN314" s="98"/>
      <c r="AO314" s="98"/>
      <c r="AP314" s="98"/>
      <c r="AQ314" s="98"/>
      <c r="AR314" s="98"/>
      <c r="AS314" s="98"/>
      <c r="AT314" s="98"/>
      <c r="AU314" s="98"/>
      <c r="AV314" s="98"/>
      <c r="AW314" s="98"/>
    </row>
    <row r="315" spans="1:49" x14ac:dyDescent="0.3">
      <c r="A315" s="102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  <c r="AA315" s="98"/>
      <c r="AB315" s="98"/>
      <c r="AC315" s="98"/>
      <c r="AD315" s="98"/>
      <c r="AE315" s="98"/>
      <c r="AF315" s="98"/>
      <c r="AG315" s="98"/>
      <c r="AH315" s="98"/>
      <c r="AI315" s="98"/>
      <c r="AJ315" s="98"/>
      <c r="AK315" s="98"/>
      <c r="AL315" s="98"/>
      <c r="AM315" s="98"/>
      <c r="AN315" s="98"/>
      <c r="AO315" s="98"/>
      <c r="AP315" s="98"/>
      <c r="AQ315" s="98"/>
      <c r="AR315" s="98"/>
      <c r="AS315" s="98"/>
      <c r="AT315" s="98"/>
      <c r="AU315" s="98"/>
      <c r="AV315" s="98"/>
      <c r="AW315" s="98"/>
    </row>
    <row r="316" spans="1:49" x14ac:dyDescent="0.3">
      <c r="A316" s="102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  <c r="AA316" s="98"/>
      <c r="AB316" s="98"/>
      <c r="AC316" s="98"/>
      <c r="AD316" s="98"/>
      <c r="AE316" s="98"/>
      <c r="AF316" s="98"/>
      <c r="AG316" s="98"/>
      <c r="AH316" s="98"/>
      <c r="AI316" s="98"/>
      <c r="AJ316" s="98"/>
      <c r="AK316" s="98"/>
      <c r="AL316" s="98"/>
      <c r="AM316" s="98"/>
      <c r="AN316" s="98"/>
      <c r="AO316" s="98"/>
      <c r="AP316" s="98"/>
      <c r="AQ316" s="98"/>
      <c r="AR316" s="98"/>
      <c r="AS316" s="98"/>
      <c r="AT316" s="98"/>
      <c r="AU316" s="98"/>
      <c r="AV316" s="98"/>
      <c r="AW316" s="98"/>
    </row>
    <row r="317" spans="1:49" x14ac:dyDescent="0.3">
      <c r="A317" s="102"/>
      <c r="F317" s="98"/>
      <c r="G317" s="98"/>
      <c r="H317" s="98"/>
      <c r="I317" s="98"/>
      <c r="J317" s="98"/>
      <c r="K317" s="98"/>
      <c r="L317" s="98"/>
      <c r="M317" s="98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  <c r="AA317" s="98"/>
      <c r="AB317" s="98"/>
      <c r="AC317" s="98"/>
      <c r="AD317" s="98"/>
      <c r="AE317" s="98"/>
      <c r="AF317" s="98"/>
      <c r="AG317" s="98"/>
      <c r="AH317" s="98"/>
      <c r="AI317" s="98"/>
      <c r="AJ317" s="98"/>
      <c r="AK317" s="98"/>
      <c r="AL317" s="98"/>
      <c r="AM317" s="98"/>
      <c r="AN317" s="98"/>
      <c r="AO317" s="98"/>
      <c r="AP317" s="98"/>
      <c r="AQ317" s="98"/>
      <c r="AR317" s="98"/>
      <c r="AS317" s="98"/>
      <c r="AT317" s="98"/>
      <c r="AU317" s="98"/>
      <c r="AV317" s="98"/>
      <c r="AW317" s="98"/>
    </row>
    <row r="318" spans="1:49" x14ac:dyDescent="0.3">
      <c r="A318" s="102"/>
      <c r="F318" s="98"/>
      <c r="G318" s="98"/>
      <c r="H318" s="98"/>
      <c r="I318" s="98"/>
      <c r="J318" s="98"/>
      <c r="K318" s="98"/>
      <c r="L318" s="98"/>
      <c r="M318" s="98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  <c r="AA318" s="98"/>
      <c r="AB318" s="98"/>
      <c r="AC318" s="98"/>
      <c r="AD318" s="98"/>
      <c r="AE318" s="98"/>
      <c r="AF318" s="98"/>
      <c r="AG318" s="98"/>
      <c r="AH318" s="98"/>
      <c r="AI318" s="98"/>
      <c r="AJ318" s="98"/>
      <c r="AK318" s="98"/>
      <c r="AL318" s="98"/>
      <c r="AM318" s="98"/>
      <c r="AN318" s="98"/>
      <c r="AO318" s="98"/>
      <c r="AP318" s="98"/>
      <c r="AQ318" s="98"/>
      <c r="AR318" s="98"/>
      <c r="AS318" s="98"/>
      <c r="AT318" s="98"/>
      <c r="AU318" s="98"/>
      <c r="AV318" s="98"/>
      <c r="AW318" s="98"/>
    </row>
    <row r="319" spans="1:49" x14ac:dyDescent="0.3">
      <c r="A319" s="102"/>
      <c r="F319" s="98"/>
      <c r="G319" s="98"/>
      <c r="H319" s="98"/>
      <c r="I319" s="98"/>
      <c r="J319" s="98"/>
      <c r="K319" s="98"/>
      <c r="L319" s="98"/>
      <c r="M319" s="98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  <c r="Y319" s="98"/>
      <c r="Z319" s="98"/>
      <c r="AA319" s="98"/>
      <c r="AB319" s="98"/>
      <c r="AC319" s="98"/>
      <c r="AD319" s="98"/>
      <c r="AE319" s="98"/>
      <c r="AF319" s="98"/>
      <c r="AG319" s="98"/>
      <c r="AH319" s="98"/>
      <c r="AI319" s="98"/>
      <c r="AJ319" s="98"/>
      <c r="AK319" s="98"/>
      <c r="AL319" s="98"/>
      <c r="AM319" s="98"/>
      <c r="AN319" s="98"/>
      <c r="AO319" s="98"/>
      <c r="AP319" s="98"/>
      <c r="AQ319" s="98"/>
      <c r="AR319" s="98"/>
      <c r="AS319" s="98"/>
      <c r="AT319" s="98"/>
      <c r="AU319" s="98"/>
      <c r="AV319" s="98"/>
      <c r="AW319" s="98"/>
    </row>
    <row r="320" spans="1:49" x14ac:dyDescent="0.3">
      <c r="A320" s="102"/>
      <c r="F320" s="98"/>
      <c r="G320" s="98"/>
      <c r="H320" s="98"/>
      <c r="I320" s="98"/>
      <c r="J320" s="98"/>
      <c r="K320" s="98"/>
      <c r="L320" s="98"/>
      <c r="M320" s="98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98"/>
      <c r="Y320" s="98"/>
      <c r="Z320" s="98"/>
      <c r="AA320" s="98"/>
      <c r="AB320" s="98"/>
      <c r="AC320" s="98"/>
      <c r="AD320" s="98"/>
      <c r="AE320" s="98"/>
      <c r="AF320" s="98"/>
      <c r="AG320" s="98"/>
      <c r="AH320" s="98"/>
      <c r="AI320" s="98"/>
      <c r="AJ320" s="98"/>
      <c r="AK320" s="98"/>
      <c r="AL320" s="98"/>
      <c r="AM320" s="98"/>
      <c r="AN320" s="98"/>
      <c r="AO320" s="98"/>
      <c r="AP320" s="98"/>
      <c r="AQ320" s="98"/>
      <c r="AR320" s="98"/>
      <c r="AS320" s="98"/>
      <c r="AT320" s="98"/>
      <c r="AU320" s="98"/>
      <c r="AV320" s="98"/>
      <c r="AW320" s="98"/>
    </row>
    <row r="321" spans="1:49" x14ac:dyDescent="0.3">
      <c r="A321" s="102"/>
      <c r="F321" s="98"/>
      <c r="G321" s="98"/>
      <c r="H321" s="98"/>
      <c r="I321" s="98"/>
      <c r="J321" s="98"/>
      <c r="K321" s="98"/>
      <c r="L321" s="98"/>
      <c r="M321" s="98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98"/>
      <c r="Y321" s="98"/>
      <c r="Z321" s="98"/>
      <c r="AA321" s="98"/>
      <c r="AB321" s="98"/>
      <c r="AC321" s="98"/>
      <c r="AD321" s="98"/>
      <c r="AE321" s="98"/>
      <c r="AF321" s="98"/>
      <c r="AG321" s="98"/>
      <c r="AH321" s="98"/>
      <c r="AI321" s="98"/>
      <c r="AJ321" s="98"/>
      <c r="AK321" s="98"/>
      <c r="AL321" s="98"/>
      <c r="AM321" s="98"/>
      <c r="AN321" s="98"/>
      <c r="AO321" s="98"/>
      <c r="AP321" s="98"/>
      <c r="AQ321" s="98"/>
      <c r="AR321" s="98"/>
      <c r="AS321" s="98"/>
      <c r="AT321" s="98"/>
      <c r="AU321" s="98"/>
      <c r="AV321" s="98"/>
      <c r="AW321" s="98"/>
    </row>
    <row r="322" spans="1:49" x14ac:dyDescent="0.3">
      <c r="A322" s="102"/>
      <c r="F322" s="98"/>
      <c r="G322" s="98"/>
      <c r="H322" s="98"/>
      <c r="I322" s="98"/>
      <c r="J322" s="98"/>
      <c r="K322" s="98"/>
      <c r="L322" s="98"/>
      <c r="M322" s="98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  <c r="AA322" s="98"/>
      <c r="AB322" s="98"/>
      <c r="AC322" s="98"/>
      <c r="AD322" s="98"/>
      <c r="AE322" s="98"/>
      <c r="AF322" s="98"/>
      <c r="AG322" s="98"/>
      <c r="AH322" s="98"/>
      <c r="AI322" s="98"/>
      <c r="AJ322" s="98"/>
      <c r="AK322" s="98"/>
      <c r="AL322" s="98"/>
      <c r="AM322" s="98"/>
      <c r="AN322" s="98"/>
      <c r="AO322" s="98"/>
      <c r="AP322" s="98"/>
      <c r="AQ322" s="98"/>
      <c r="AR322" s="98"/>
      <c r="AS322" s="98"/>
      <c r="AT322" s="98"/>
      <c r="AU322" s="98"/>
      <c r="AV322" s="98"/>
      <c r="AW322" s="98"/>
    </row>
    <row r="323" spans="1:49" x14ac:dyDescent="0.3">
      <c r="A323" s="102"/>
      <c r="F323" s="98"/>
      <c r="G323" s="98"/>
      <c r="H323" s="98"/>
      <c r="I323" s="98"/>
      <c r="J323" s="98"/>
      <c r="K323" s="98"/>
      <c r="L323" s="98"/>
      <c r="M323" s="98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  <c r="AA323" s="98"/>
      <c r="AB323" s="98"/>
      <c r="AC323" s="98"/>
      <c r="AD323" s="98"/>
      <c r="AE323" s="98"/>
      <c r="AF323" s="98"/>
      <c r="AG323" s="98"/>
      <c r="AH323" s="98"/>
      <c r="AI323" s="98"/>
      <c r="AJ323" s="98"/>
      <c r="AK323" s="98"/>
      <c r="AL323" s="98"/>
      <c r="AM323" s="98"/>
      <c r="AN323" s="98"/>
      <c r="AO323" s="98"/>
      <c r="AP323" s="98"/>
      <c r="AQ323" s="98"/>
      <c r="AR323" s="98"/>
      <c r="AS323" s="98"/>
      <c r="AT323" s="98"/>
      <c r="AU323" s="98"/>
      <c r="AV323" s="98"/>
      <c r="AW323" s="98"/>
    </row>
    <row r="324" spans="1:49" x14ac:dyDescent="0.3">
      <c r="A324" s="102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  <c r="Y324" s="98"/>
      <c r="Z324" s="98"/>
      <c r="AA324" s="98"/>
      <c r="AB324" s="98"/>
      <c r="AC324" s="98"/>
      <c r="AD324" s="98"/>
      <c r="AE324" s="98"/>
      <c r="AF324" s="98"/>
      <c r="AG324" s="98"/>
      <c r="AH324" s="98"/>
      <c r="AI324" s="98"/>
      <c r="AJ324" s="98"/>
      <c r="AK324" s="98"/>
      <c r="AL324" s="98"/>
      <c r="AM324" s="98"/>
      <c r="AN324" s="98"/>
      <c r="AO324" s="98"/>
      <c r="AP324" s="98"/>
      <c r="AQ324" s="98"/>
      <c r="AR324" s="98"/>
      <c r="AS324" s="98"/>
      <c r="AT324" s="98"/>
      <c r="AU324" s="98"/>
      <c r="AV324" s="98"/>
      <c r="AW324" s="98"/>
    </row>
    <row r="325" spans="1:49" x14ac:dyDescent="0.3">
      <c r="A325" s="102"/>
      <c r="F325" s="98"/>
      <c r="G325" s="98"/>
      <c r="H325" s="98"/>
      <c r="I325" s="98"/>
      <c r="J325" s="98"/>
      <c r="K325" s="98"/>
      <c r="L325" s="98"/>
      <c r="M325" s="98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  <c r="AA325" s="98"/>
      <c r="AB325" s="98"/>
      <c r="AC325" s="98"/>
      <c r="AD325" s="98"/>
      <c r="AE325" s="98"/>
      <c r="AF325" s="98"/>
      <c r="AG325" s="98"/>
      <c r="AH325" s="98"/>
      <c r="AI325" s="98"/>
      <c r="AJ325" s="98"/>
      <c r="AK325" s="98"/>
      <c r="AL325" s="98"/>
      <c r="AM325" s="98"/>
      <c r="AN325" s="98"/>
      <c r="AO325" s="98"/>
      <c r="AP325" s="98"/>
      <c r="AQ325" s="98"/>
      <c r="AR325" s="98"/>
      <c r="AS325" s="98"/>
      <c r="AT325" s="98"/>
      <c r="AU325" s="98"/>
      <c r="AV325" s="98"/>
      <c r="AW325" s="98"/>
    </row>
    <row r="326" spans="1:49" x14ac:dyDescent="0.3">
      <c r="A326" s="102"/>
      <c r="F326" s="98"/>
      <c r="G326" s="98"/>
      <c r="H326" s="98"/>
      <c r="I326" s="98"/>
      <c r="J326" s="98"/>
      <c r="K326" s="98"/>
      <c r="L326" s="98"/>
      <c r="M326" s="98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98"/>
      <c r="Y326" s="98"/>
      <c r="Z326" s="98"/>
      <c r="AA326" s="98"/>
      <c r="AB326" s="98"/>
      <c r="AC326" s="98"/>
      <c r="AD326" s="98"/>
      <c r="AE326" s="98"/>
      <c r="AF326" s="98"/>
      <c r="AG326" s="98"/>
      <c r="AH326" s="98"/>
      <c r="AI326" s="98"/>
      <c r="AJ326" s="98"/>
      <c r="AK326" s="98"/>
      <c r="AL326" s="98"/>
      <c r="AM326" s="98"/>
      <c r="AN326" s="98"/>
      <c r="AO326" s="98"/>
      <c r="AP326" s="98"/>
      <c r="AQ326" s="98"/>
      <c r="AR326" s="98"/>
      <c r="AS326" s="98"/>
      <c r="AT326" s="98"/>
      <c r="AU326" s="98"/>
      <c r="AV326" s="98"/>
      <c r="AW326" s="98"/>
    </row>
    <row r="327" spans="1:49" x14ac:dyDescent="0.3">
      <c r="A327" s="102"/>
      <c r="F327" s="98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98"/>
      <c r="Y327" s="98"/>
      <c r="Z327" s="98"/>
      <c r="AA327" s="98"/>
      <c r="AB327" s="98"/>
      <c r="AC327" s="98"/>
      <c r="AD327" s="98"/>
      <c r="AE327" s="98"/>
      <c r="AF327" s="98"/>
      <c r="AG327" s="98"/>
      <c r="AH327" s="98"/>
      <c r="AI327" s="98"/>
      <c r="AJ327" s="98"/>
      <c r="AK327" s="98"/>
      <c r="AL327" s="98"/>
      <c r="AM327" s="98"/>
      <c r="AN327" s="98"/>
      <c r="AO327" s="98"/>
      <c r="AP327" s="98"/>
      <c r="AQ327" s="98"/>
      <c r="AR327" s="98"/>
      <c r="AS327" s="98"/>
      <c r="AT327" s="98"/>
      <c r="AU327" s="98"/>
      <c r="AV327" s="98"/>
      <c r="AW327" s="98"/>
    </row>
    <row r="328" spans="1:49" x14ac:dyDescent="0.3">
      <c r="A328" s="102"/>
      <c r="F328" s="98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  <c r="Y328" s="98"/>
      <c r="Z328" s="98"/>
      <c r="AA328" s="98"/>
      <c r="AB328" s="98"/>
      <c r="AC328" s="98"/>
      <c r="AD328" s="98"/>
      <c r="AE328" s="98"/>
      <c r="AF328" s="98"/>
      <c r="AG328" s="98"/>
      <c r="AH328" s="98"/>
      <c r="AI328" s="98"/>
      <c r="AJ328" s="98"/>
      <c r="AK328" s="98"/>
      <c r="AL328" s="98"/>
      <c r="AM328" s="98"/>
      <c r="AN328" s="98"/>
      <c r="AO328" s="98"/>
      <c r="AP328" s="98"/>
      <c r="AQ328" s="98"/>
      <c r="AR328" s="98"/>
      <c r="AS328" s="98"/>
      <c r="AT328" s="98"/>
      <c r="AU328" s="98"/>
      <c r="AV328" s="98"/>
      <c r="AW328" s="98"/>
    </row>
    <row r="329" spans="1:49" x14ac:dyDescent="0.3">
      <c r="A329" s="102"/>
      <c r="F329" s="98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98"/>
      <c r="Y329" s="98"/>
      <c r="Z329" s="98"/>
      <c r="AA329" s="98"/>
      <c r="AB329" s="98"/>
      <c r="AC329" s="98"/>
      <c r="AD329" s="98"/>
      <c r="AE329" s="98"/>
      <c r="AF329" s="98"/>
      <c r="AG329" s="98"/>
      <c r="AH329" s="98"/>
      <c r="AI329" s="98"/>
      <c r="AJ329" s="98"/>
      <c r="AK329" s="98"/>
      <c r="AL329" s="98"/>
      <c r="AM329" s="98"/>
      <c r="AN329" s="98"/>
      <c r="AO329" s="98"/>
      <c r="AP329" s="98"/>
      <c r="AQ329" s="98"/>
      <c r="AR329" s="98"/>
      <c r="AS329" s="98"/>
      <c r="AT329" s="98"/>
      <c r="AU329" s="98"/>
      <c r="AV329" s="98"/>
      <c r="AW329" s="98"/>
    </row>
    <row r="330" spans="1:49" x14ac:dyDescent="0.3">
      <c r="A330" s="102"/>
      <c r="F330" s="98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98"/>
      <c r="Y330" s="98"/>
      <c r="Z330" s="98"/>
      <c r="AA330" s="98"/>
      <c r="AB330" s="98"/>
      <c r="AC330" s="98"/>
      <c r="AD330" s="98"/>
      <c r="AE330" s="98"/>
      <c r="AF330" s="98"/>
      <c r="AG330" s="98"/>
      <c r="AH330" s="98"/>
      <c r="AI330" s="98"/>
      <c r="AJ330" s="98"/>
      <c r="AK330" s="98"/>
      <c r="AL330" s="98"/>
      <c r="AM330" s="98"/>
      <c r="AN330" s="98"/>
      <c r="AO330" s="98"/>
      <c r="AP330" s="98"/>
      <c r="AQ330" s="98"/>
      <c r="AR330" s="98"/>
      <c r="AS330" s="98"/>
      <c r="AT330" s="98"/>
      <c r="AU330" s="98"/>
      <c r="AV330" s="98"/>
      <c r="AW330" s="98"/>
    </row>
    <row r="331" spans="1:49" x14ac:dyDescent="0.3">
      <c r="A331" s="102"/>
      <c r="F331" s="98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  <c r="AA331" s="98"/>
      <c r="AB331" s="98"/>
      <c r="AC331" s="98"/>
      <c r="AD331" s="98"/>
      <c r="AE331" s="98"/>
      <c r="AF331" s="98"/>
      <c r="AG331" s="98"/>
      <c r="AH331" s="98"/>
      <c r="AI331" s="98"/>
      <c r="AJ331" s="98"/>
      <c r="AK331" s="98"/>
      <c r="AL331" s="98"/>
      <c r="AM331" s="98"/>
      <c r="AN331" s="98"/>
      <c r="AO331" s="98"/>
      <c r="AP331" s="98"/>
      <c r="AQ331" s="98"/>
      <c r="AR331" s="98"/>
      <c r="AS331" s="98"/>
      <c r="AT331" s="98"/>
      <c r="AU331" s="98"/>
      <c r="AV331" s="98"/>
      <c r="AW331" s="98"/>
    </row>
    <row r="332" spans="1:49" x14ac:dyDescent="0.3">
      <c r="A332" s="102"/>
      <c r="F332" s="98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  <c r="AA332" s="98"/>
      <c r="AB332" s="98"/>
      <c r="AC332" s="98"/>
      <c r="AD332" s="98"/>
      <c r="AE332" s="98"/>
      <c r="AF332" s="98"/>
      <c r="AG332" s="98"/>
      <c r="AH332" s="98"/>
      <c r="AI332" s="98"/>
      <c r="AJ332" s="98"/>
      <c r="AK332" s="98"/>
      <c r="AL332" s="98"/>
      <c r="AM332" s="98"/>
      <c r="AN332" s="98"/>
      <c r="AO332" s="98"/>
      <c r="AP332" s="98"/>
      <c r="AQ332" s="98"/>
      <c r="AR332" s="98"/>
      <c r="AS332" s="98"/>
      <c r="AT332" s="98"/>
      <c r="AU332" s="98"/>
      <c r="AV332" s="98"/>
      <c r="AW332" s="98"/>
    </row>
    <row r="333" spans="1:49" x14ac:dyDescent="0.3">
      <c r="A333" s="102"/>
      <c r="F333" s="98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  <c r="AA333" s="98"/>
      <c r="AB333" s="98"/>
      <c r="AC333" s="98"/>
      <c r="AD333" s="98"/>
      <c r="AE333" s="98"/>
      <c r="AF333" s="98"/>
      <c r="AG333" s="98"/>
      <c r="AH333" s="98"/>
      <c r="AI333" s="98"/>
      <c r="AJ333" s="98"/>
      <c r="AK333" s="98"/>
      <c r="AL333" s="98"/>
      <c r="AM333" s="98"/>
      <c r="AN333" s="98"/>
      <c r="AO333" s="98"/>
      <c r="AP333" s="98"/>
      <c r="AQ333" s="98"/>
      <c r="AR333" s="98"/>
      <c r="AS333" s="98"/>
      <c r="AT333" s="98"/>
      <c r="AU333" s="98"/>
      <c r="AV333" s="98"/>
      <c r="AW333" s="98"/>
    </row>
    <row r="334" spans="1:49" x14ac:dyDescent="0.3">
      <c r="A334" s="102"/>
      <c r="F334" s="98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98"/>
      <c r="Y334" s="98"/>
      <c r="Z334" s="98"/>
      <c r="AA334" s="98"/>
      <c r="AB334" s="98"/>
      <c r="AC334" s="98"/>
      <c r="AD334" s="98"/>
      <c r="AE334" s="98"/>
      <c r="AF334" s="98"/>
      <c r="AG334" s="98"/>
      <c r="AH334" s="98"/>
      <c r="AI334" s="98"/>
      <c r="AJ334" s="98"/>
      <c r="AK334" s="98"/>
      <c r="AL334" s="98"/>
      <c r="AM334" s="98"/>
      <c r="AN334" s="98"/>
      <c r="AO334" s="98"/>
      <c r="AP334" s="98"/>
      <c r="AQ334" s="98"/>
      <c r="AR334" s="98"/>
      <c r="AS334" s="98"/>
      <c r="AT334" s="98"/>
      <c r="AU334" s="98"/>
      <c r="AV334" s="98"/>
      <c r="AW334" s="98"/>
    </row>
    <row r="335" spans="1:49" x14ac:dyDescent="0.3">
      <c r="A335" s="102"/>
      <c r="F335" s="98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98"/>
      <c r="Y335" s="98"/>
      <c r="Z335" s="98"/>
      <c r="AA335" s="98"/>
      <c r="AB335" s="98"/>
      <c r="AC335" s="98"/>
      <c r="AD335" s="98"/>
      <c r="AE335" s="98"/>
      <c r="AF335" s="98"/>
      <c r="AG335" s="98"/>
      <c r="AH335" s="98"/>
      <c r="AI335" s="98"/>
      <c r="AJ335" s="98"/>
      <c r="AK335" s="98"/>
      <c r="AL335" s="98"/>
      <c r="AM335" s="98"/>
      <c r="AN335" s="98"/>
      <c r="AO335" s="98"/>
      <c r="AP335" s="98"/>
      <c r="AQ335" s="98"/>
      <c r="AR335" s="98"/>
      <c r="AS335" s="98"/>
      <c r="AT335" s="98"/>
      <c r="AU335" s="98"/>
      <c r="AV335" s="98"/>
      <c r="AW335" s="98"/>
    </row>
    <row r="336" spans="1:49" x14ac:dyDescent="0.3">
      <c r="A336" s="102"/>
      <c r="F336" s="98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  <c r="Y336" s="98"/>
      <c r="Z336" s="98"/>
      <c r="AA336" s="98"/>
      <c r="AB336" s="98"/>
      <c r="AC336" s="98"/>
      <c r="AD336" s="98"/>
      <c r="AE336" s="98"/>
      <c r="AF336" s="98"/>
      <c r="AG336" s="98"/>
      <c r="AH336" s="98"/>
      <c r="AI336" s="98"/>
      <c r="AJ336" s="98"/>
      <c r="AK336" s="98"/>
      <c r="AL336" s="98"/>
      <c r="AM336" s="98"/>
      <c r="AN336" s="98"/>
      <c r="AO336" s="98"/>
      <c r="AP336" s="98"/>
      <c r="AQ336" s="98"/>
      <c r="AR336" s="98"/>
      <c r="AS336" s="98"/>
      <c r="AT336" s="98"/>
      <c r="AU336" s="98"/>
      <c r="AV336" s="98"/>
      <c r="AW336" s="98"/>
    </row>
    <row r="337" spans="1:49" x14ac:dyDescent="0.3">
      <c r="A337" s="102"/>
      <c r="F337" s="98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  <c r="Y337" s="98"/>
      <c r="Z337" s="98"/>
      <c r="AA337" s="98"/>
      <c r="AB337" s="98"/>
      <c r="AC337" s="98"/>
      <c r="AD337" s="98"/>
      <c r="AE337" s="98"/>
      <c r="AF337" s="98"/>
      <c r="AG337" s="98"/>
      <c r="AH337" s="98"/>
      <c r="AI337" s="98"/>
      <c r="AJ337" s="98"/>
      <c r="AK337" s="98"/>
      <c r="AL337" s="98"/>
      <c r="AM337" s="98"/>
      <c r="AN337" s="98"/>
      <c r="AO337" s="98"/>
      <c r="AP337" s="98"/>
      <c r="AQ337" s="98"/>
      <c r="AR337" s="98"/>
      <c r="AS337" s="98"/>
      <c r="AT337" s="98"/>
      <c r="AU337" s="98"/>
      <c r="AV337" s="98"/>
      <c r="AW337" s="98"/>
    </row>
    <row r="338" spans="1:49" x14ac:dyDescent="0.3">
      <c r="A338" s="102"/>
      <c r="F338" s="98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  <c r="Y338" s="98"/>
      <c r="Z338" s="98"/>
      <c r="AA338" s="98"/>
      <c r="AB338" s="98"/>
      <c r="AC338" s="98"/>
      <c r="AD338" s="98"/>
      <c r="AE338" s="98"/>
      <c r="AF338" s="98"/>
      <c r="AG338" s="98"/>
      <c r="AH338" s="98"/>
      <c r="AI338" s="98"/>
      <c r="AJ338" s="98"/>
      <c r="AK338" s="98"/>
      <c r="AL338" s="98"/>
      <c r="AM338" s="98"/>
      <c r="AN338" s="98"/>
      <c r="AO338" s="98"/>
      <c r="AP338" s="98"/>
      <c r="AQ338" s="98"/>
      <c r="AR338" s="98"/>
      <c r="AS338" s="98"/>
      <c r="AT338" s="98"/>
      <c r="AU338" s="98"/>
      <c r="AV338" s="98"/>
      <c r="AW338" s="98"/>
    </row>
    <row r="339" spans="1:49" x14ac:dyDescent="0.3">
      <c r="A339" s="102"/>
      <c r="F339" s="98"/>
      <c r="G339" s="98"/>
      <c r="H339" s="98"/>
      <c r="I339" s="98"/>
      <c r="J339" s="98"/>
      <c r="K339" s="98"/>
      <c r="L339" s="98"/>
      <c r="M339" s="98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  <c r="Y339" s="98"/>
      <c r="Z339" s="98"/>
      <c r="AA339" s="98"/>
      <c r="AB339" s="98"/>
      <c r="AC339" s="98"/>
      <c r="AD339" s="98"/>
      <c r="AE339" s="98"/>
      <c r="AF339" s="98"/>
      <c r="AG339" s="98"/>
      <c r="AH339" s="98"/>
      <c r="AI339" s="98"/>
      <c r="AJ339" s="98"/>
      <c r="AK339" s="98"/>
      <c r="AL339" s="98"/>
      <c r="AM339" s="98"/>
      <c r="AN339" s="98"/>
      <c r="AO339" s="98"/>
      <c r="AP339" s="98"/>
      <c r="AQ339" s="98"/>
      <c r="AR339" s="98"/>
      <c r="AS339" s="98"/>
      <c r="AT339" s="98"/>
      <c r="AU339" s="98"/>
      <c r="AV339" s="98"/>
      <c r="AW339" s="98"/>
    </row>
    <row r="340" spans="1:49" x14ac:dyDescent="0.3">
      <c r="A340" s="102"/>
      <c r="F340" s="98"/>
      <c r="G340" s="98"/>
      <c r="H340" s="98"/>
      <c r="I340" s="98"/>
      <c r="J340" s="98"/>
      <c r="K340" s="98"/>
      <c r="L340" s="98"/>
      <c r="M340" s="98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  <c r="Y340" s="98"/>
      <c r="Z340" s="98"/>
      <c r="AA340" s="98"/>
      <c r="AB340" s="98"/>
      <c r="AC340" s="98"/>
      <c r="AD340" s="98"/>
      <c r="AE340" s="98"/>
      <c r="AF340" s="98"/>
      <c r="AG340" s="98"/>
      <c r="AH340" s="98"/>
      <c r="AI340" s="98"/>
      <c r="AJ340" s="98"/>
      <c r="AK340" s="98"/>
      <c r="AL340" s="98"/>
      <c r="AM340" s="98"/>
      <c r="AN340" s="98"/>
      <c r="AO340" s="98"/>
      <c r="AP340" s="98"/>
      <c r="AQ340" s="98"/>
      <c r="AR340" s="98"/>
      <c r="AS340" s="98"/>
      <c r="AT340" s="98"/>
      <c r="AU340" s="98"/>
      <c r="AV340" s="98"/>
      <c r="AW340" s="98"/>
    </row>
    <row r="341" spans="1:49" x14ac:dyDescent="0.3">
      <c r="A341" s="102"/>
      <c r="F341" s="98"/>
      <c r="G341" s="98"/>
      <c r="H341" s="98"/>
      <c r="I341" s="98"/>
      <c r="J341" s="98"/>
      <c r="K341" s="98"/>
      <c r="L341" s="98"/>
      <c r="M341" s="98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98"/>
      <c r="Y341" s="98"/>
      <c r="Z341" s="98"/>
      <c r="AA341" s="98"/>
      <c r="AB341" s="98"/>
      <c r="AC341" s="98"/>
      <c r="AD341" s="98"/>
      <c r="AE341" s="98"/>
      <c r="AF341" s="98"/>
      <c r="AG341" s="98"/>
      <c r="AH341" s="98"/>
      <c r="AI341" s="98"/>
      <c r="AJ341" s="98"/>
      <c r="AK341" s="98"/>
      <c r="AL341" s="98"/>
      <c r="AM341" s="98"/>
      <c r="AN341" s="98"/>
      <c r="AO341" s="98"/>
      <c r="AP341" s="98"/>
      <c r="AQ341" s="98"/>
      <c r="AR341" s="98"/>
      <c r="AS341" s="98"/>
      <c r="AT341" s="98"/>
      <c r="AU341" s="98"/>
      <c r="AV341" s="98"/>
      <c r="AW341" s="98"/>
    </row>
    <row r="342" spans="1:49" x14ac:dyDescent="0.3">
      <c r="A342" s="102"/>
      <c r="F342" s="98"/>
      <c r="G342" s="98"/>
      <c r="H342" s="98"/>
      <c r="I342" s="98"/>
      <c r="J342" s="98"/>
      <c r="K342" s="98"/>
      <c r="L342" s="98"/>
      <c r="M342" s="98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  <c r="AB342" s="98"/>
      <c r="AC342" s="98"/>
      <c r="AD342" s="98"/>
      <c r="AE342" s="98"/>
      <c r="AF342" s="98"/>
      <c r="AG342" s="98"/>
      <c r="AH342" s="98"/>
      <c r="AI342" s="98"/>
      <c r="AJ342" s="98"/>
      <c r="AK342" s="98"/>
      <c r="AL342" s="98"/>
      <c r="AM342" s="98"/>
      <c r="AN342" s="98"/>
      <c r="AO342" s="98"/>
      <c r="AP342" s="98"/>
      <c r="AQ342" s="98"/>
      <c r="AR342" s="98"/>
      <c r="AS342" s="98"/>
      <c r="AT342" s="98"/>
      <c r="AU342" s="98"/>
      <c r="AV342" s="98"/>
      <c r="AW342" s="98"/>
    </row>
    <row r="343" spans="1:49" x14ac:dyDescent="0.3">
      <c r="A343" s="102"/>
      <c r="F343" s="98"/>
      <c r="G343" s="98"/>
      <c r="H343" s="98"/>
      <c r="I343" s="98"/>
      <c r="J343" s="98"/>
      <c r="K343" s="98"/>
      <c r="L343" s="98"/>
      <c r="M343" s="98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  <c r="AD343" s="98"/>
      <c r="AE343" s="98"/>
      <c r="AF343" s="98"/>
      <c r="AG343" s="98"/>
      <c r="AH343" s="98"/>
      <c r="AI343" s="98"/>
      <c r="AJ343" s="98"/>
      <c r="AK343" s="98"/>
      <c r="AL343" s="98"/>
      <c r="AM343" s="98"/>
      <c r="AN343" s="98"/>
      <c r="AO343" s="98"/>
      <c r="AP343" s="98"/>
      <c r="AQ343" s="98"/>
      <c r="AR343" s="98"/>
      <c r="AS343" s="98"/>
      <c r="AT343" s="98"/>
      <c r="AU343" s="98"/>
      <c r="AV343" s="98"/>
      <c r="AW343" s="98"/>
    </row>
    <row r="344" spans="1:49" x14ac:dyDescent="0.3">
      <c r="A344" s="102"/>
      <c r="F344" s="98"/>
      <c r="G344" s="98"/>
      <c r="H344" s="98"/>
      <c r="I344" s="98"/>
      <c r="J344" s="98"/>
      <c r="K344" s="98"/>
      <c r="L344" s="98"/>
      <c r="M344" s="98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  <c r="AA344" s="98"/>
      <c r="AB344" s="98"/>
      <c r="AC344" s="98"/>
      <c r="AD344" s="98"/>
      <c r="AE344" s="98"/>
      <c r="AF344" s="98"/>
      <c r="AG344" s="98"/>
      <c r="AH344" s="98"/>
      <c r="AI344" s="98"/>
      <c r="AJ344" s="98"/>
      <c r="AK344" s="98"/>
      <c r="AL344" s="98"/>
      <c r="AM344" s="98"/>
      <c r="AN344" s="98"/>
      <c r="AO344" s="98"/>
      <c r="AP344" s="98"/>
      <c r="AQ344" s="98"/>
      <c r="AR344" s="98"/>
      <c r="AS344" s="98"/>
      <c r="AT344" s="98"/>
      <c r="AU344" s="98"/>
      <c r="AV344" s="98"/>
      <c r="AW344" s="98"/>
    </row>
    <row r="345" spans="1:49" x14ac:dyDescent="0.3">
      <c r="A345" s="102"/>
      <c r="F345" s="98"/>
      <c r="G345" s="98"/>
      <c r="H345" s="98"/>
      <c r="I345" s="98"/>
      <c r="J345" s="98"/>
      <c r="K345" s="98"/>
      <c r="L345" s="98"/>
      <c r="M345" s="98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  <c r="AA345" s="98"/>
      <c r="AB345" s="98"/>
      <c r="AC345" s="98"/>
      <c r="AD345" s="98"/>
      <c r="AE345" s="98"/>
      <c r="AF345" s="98"/>
      <c r="AG345" s="98"/>
      <c r="AH345" s="98"/>
      <c r="AI345" s="98"/>
      <c r="AJ345" s="98"/>
      <c r="AK345" s="98"/>
      <c r="AL345" s="98"/>
      <c r="AM345" s="98"/>
      <c r="AN345" s="98"/>
      <c r="AO345" s="98"/>
      <c r="AP345" s="98"/>
      <c r="AQ345" s="98"/>
      <c r="AR345" s="98"/>
      <c r="AS345" s="98"/>
      <c r="AT345" s="98"/>
      <c r="AU345" s="98"/>
      <c r="AV345" s="98"/>
      <c r="AW345" s="98"/>
    </row>
    <row r="346" spans="1:49" x14ac:dyDescent="0.3">
      <c r="A346" s="102"/>
      <c r="F346" s="98"/>
      <c r="G346" s="98"/>
      <c r="H346" s="98"/>
      <c r="I346" s="98"/>
      <c r="J346" s="98"/>
      <c r="K346" s="98"/>
      <c r="L346" s="98"/>
      <c r="M346" s="98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  <c r="AA346" s="98"/>
      <c r="AB346" s="98"/>
      <c r="AC346" s="98"/>
      <c r="AD346" s="98"/>
      <c r="AE346" s="98"/>
      <c r="AF346" s="98"/>
      <c r="AG346" s="98"/>
      <c r="AH346" s="98"/>
      <c r="AI346" s="98"/>
      <c r="AJ346" s="98"/>
      <c r="AK346" s="98"/>
      <c r="AL346" s="98"/>
      <c r="AM346" s="98"/>
      <c r="AN346" s="98"/>
      <c r="AO346" s="98"/>
      <c r="AP346" s="98"/>
      <c r="AQ346" s="98"/>
      <c r="AR346" s="98"/>
      <c r="AS346" s="98"/>
      <c r="AT346" s="98"/>
      <c r="AU346" s="98"/>
      <c r="AV346" s="98"/>
      <c r="AW346" s="98"/>
    </row>
    <row r="347" spans="1:49" x14ac:dyDescent="0.3">
      <c r="A347" s="102"/>
      <c r="F347" s="98"/>
      <c r="G347" s="98"/>
      <c r="H347" s="98"/>
      <c r="I347" s="98"/>
      <c r="J347" s="98"/>
      <c r="K347" s="98"/>
      <c r="L347" s="98"/>
      <c r="M347" s="98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98"/>
      <c r="Y347" s="98"/>
      <c r="Z347" s="98"/>
      <c r="AA347" s="98"/>
      <c r="AB347" s="98"/>
      <c r="AC347" s="98"/>
      <c r="AD347" s="98"/>
      <c r="AE347" s="98"/>
      <c r="AF347" s="98"/>
      <c r="AG347" s="98"/>
      <c r="AH347" s="98"/>
      <c r="AI347" s="98"/>
      <c r="AJ347" s="98"/>
      <c r="AK347" s="98"/>
      <c r="AL347" s="98"/>
      <c r="AM347" s="98"/>
      <c r="AN347" s="98"/>
      <c r="AO347" s="98"/>
      <c r="AP347" s="98"/>
      <c r="AQ347" s="98"/>
      <c r="AR347" s="98"/>
      <c r="AS347" s="98"/>
      <c r="AT347" s="98"/>
      <c r="AU347" s="98"/>
      <c r="AV347" s="98"/>
      <c r="AW347" s="98"/>
    </row>
    <row r="348" spans="1:49" x14ac:dyDescent="0.3">
      <c r="A348" s="102"/>
      <c r="F348" s="98"/>
      <c r="G348" s="98"/>
      <c r="H348" s="98"/>
      <c r="I348" s="98"/>
      <c r="J348" s="98"/>
      <c r="K348" s="98"/>
      <c r="L348" s="98"/>
      <c r="M348" s="98"/>
      <c r="N348" s="98"/>
      <c r="O348" s="98"/>
      <c r="P348" s="98"/>
      <c r="Q348" s="98"/>
      <c r="R348" s="98"/>
      <c r="S348" s="98"/>
      <c r="T348" s="98"/>
      <c r="U348" s="98"/>
      <c r="V348" s="98"/>
      <c r="W348" s="98"/>
      <c r="X348" s="98"/>
      <c r="Y348" s="98"/>
      <c r="Z348" s="98"/>
      <c r="AA348" s="98"/>
      <c r="AB348" s="98"/>
      <c r="AC348" s="98"/>
      <c r="AD348" s="98"/>
      <c r="AE348" s="98"/>
      <c r="AF348" s="98"/>
      <c r="AG348" s="98"/>
      <c r="AH348" s="98"/>
      <c r="AI348" s="98"/>
      <c r="AJ348" s="98"/>
      <c r="AK348" s="98"/>
      <c r="AL348" s="98"/>
      <c r="AM348" s="98"/>
      <c r="AN348" s="98"/>
      <c r="AO348" s="98"/>
      <c r="AP348" s="98"/>
      <c r="AQ348" s="98"/>
      <c r="AR348" s="98"/>
      <c r="AS348" s="98"/>
      <c r="AT348" s="98"/>
      <c r="AU348" s="98"/>
      <c r="AV348" s="98"/>
      <c r="AW348" s="98"/>
    </row>
    <row r="349" spans="1:49" x14ac:dyDescent="0.3">
      <c r="A349" s="102"/>
      <c r="F349" s="98"/>
      <c r="G349" s="98"/>
      <c r="H349" s="98"/>
      <c r="I349" s="98"/>
      <c r="J349" s="98"/>
      <c r="K349" s="98"/>
      <c r="L349" s="98"/>
      <c r="M349" s="98"/>
      <c r="N349" s="98"/>
      <c r="O349" s="98"/>
      <c r="P349" s="98"/>
      <c r="Q349" s="98"/>
      <c r="R349" s="98"/>
      <c r="S349" s="98"/>
      <c r="T349" s="98"/>
      <c r="U349" s="98"/>
      <c r="V349" s="98"/>
      <c r="W349" s="98"/>
      <c r="X349" s="98"/>
      <c r="Y349" s="98"/>
      <c r="Z349" s="98"/>
      <c r="AA349" s="98"/>
      <c r="AB349" s="98"/>
      <c r="AC349" s="98"/>
      <c r="AD349" s="98"/>
      <c r="AE349" s="98"/>
      <c r="AF349" s="98"/>
      <c r="AG349" s="98"/>
      <c r="AH349" s="98"/>
      <c r="AI349" s="98"/>
      <c r="AJ349" s="98"/>
      <c r="AK349" s="98"/>
      <c r="AL349" s="98"/>
      <c r="AM349" s="98"/>
      <c r="AN349" s="98"/>
      <c r="AO349" s="98"/>
      <c r="AP349" s="98"/>
      <c r="AQ349" s="98"/>
      <c r="AR349" s="98"/>
      <c r="AS349" s="98"/>
      <c r="AT349" s="98"/>
      <c r="AU349" s="98"/>
      <c r="AV349" s="98"/>
      <c r="AW349" s="98"/>
    </row>
    <row r="350" spans="1:49" x14ac:dyDescent="0.3">
      <c r="A350" s="102"/>
      <c r="F350" s="98"/>
      <c r="G350" s="98"/>
      <c r="H350" s="98"/>
      <c r="I350" s="98"/>
      <c r="J350" s="98"/>
      <c r="K350" s="98"/>
      <c r="L350" s="98"/>
      <c r="M350" s="98"/>
      <c r="N350" s="98"/>
      <c r="O350" s="98"/>
      <c r="P350" s="98"/>
      <c r="Q350" s="98"/>
      <c r="R350" s="98"/>
      <c r="S350" s="98"/>
      <c r="T350" s="98"/>
      <c r="U350" s="98"/>
      <c r="V350" s="98"/>
      <c r="W350" s="98"/>
      <c r="X350" s="98"/>
      <c r="Y350" s="98"/>
      <c r="Z350" s="98"/>
      <c r="AA350" s="98"/>
      <c r="AB350" s="98"/>
      <c r="AC350" s="98"/>
      <c r="AD350" s="98"/>
      <c r="AE350" s="98"/>
      <c r="AF350" s="98"/>
      <c r="AG350" s="98"/>
      <c r="AH350" s="98"/>
      <c r="AI350" s="98"/>
      <c r="AJ350" s="98"/>
      <c r="AK350" s="98"/>
      <c r="AL350" s="98"/>
      <c r="AM350" s="98"/>
      <c r="AN350" s="98"/>
      <c r="AO350" s="98"/>
      <c r="AP350" s="98"/>
      <c r="AQ350" s="98"/>
      <c r="AR350" s="98"/>
      <c r="AS350" s="98"/>
      <c r="AT350" s="98"/>
      <c r="AU350" s="98"/>
      <c r="AV350" s="98"/>
      <c r="AW350" s="98"/>
    </row>
    <row r="351" spans="1:49" x14ac:dyDescent="0.3">
      <c r="A351" s="102"/>
      <c r="F351" s="98"/>
      <c r="G351" s="98"/>
      <c r="H351" s="98"/>
      <c r="I351" s="98"/>
      <c r="J351" s="98"/>
      <c r="K351" s="98"/>
      <c r="L351" s="98"/>
      <c r="M351" s="98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  <c r="Y351" s="98"/>
      <c r="Z351" s="98"/>
      <c r="AA351" s="98"/>
      <c r="AB351" s="98"/>
      <c r="AC351" s="98"/>
      <c r="AD351" s="98"/>
      <c r="AE351" s="98"/>
      <c r="AF351" s="98"/>
      <c r="AG351" s="98"/>
      <c r="AH351" s="98"/>
      <c r="AI351" s="98"/>
      <c r="AJ351" s="98"/>
      <c r="AK351" s="98"/>
      <c r="AL351" s="98"/>
      <c r="AM351" s="98"/>
      <c r="AN351" s="98"/>
      <c r="AO351" s="98"/>
      <c r="AP351" s="98"/>
      <c r="AQ351" s="98"/>
      <c r="AR351" s="98"/>
      <c r="AS351" s="98"/>
      <c r="AT351" s="98"/>
      <c r="AU351" s="98"/>
      <c r="AV351" s="98"/>
      <c r="AW351" s="98"/>
    </row>
    <row r="352" spans="1:49" x14ac:dyDescent="0.3">
      <c r="A352" s="102"/>
      <c r="F352" s="98"/>
      <c r="G352" s="98"/>
      <c r="H352" s="98"/>
      <c r="I352" s="98"/>
      <c r="J352" s="98"/>
      <c r="K352" s="98"/>
      <c r="L352" s="98"/>
      <c r="M352" s="98"/>
      <c r="N352" s="98"/>
      <c r="O352" s="98"/>
      <c r="P352" s="98"/>
      <c r="Q352" s="98"/>
      <c r="R352" s="98"/>
      <c r="S352" s="98"/>
      <c r="T352" s="98"/>
      <c r="U352" s="98"/>
      <c r="V352" s="98"/>
      <c r="W352" s="98"/>
      <c r="X352" s="98"/>
      <c r="Y352" s="98"/>
      <c r="Z352" s="98"/>
      <c r="AA352" s="98"/>
      <c r="AB352" s="98"/>
      <c r="AC352" s="98"/>
      <c r="AD352" s="98"/>
      <c r="AE352" s="98"/>
      <c r="AF352" s="98"/>
      <c r="AG352" s="98"/>
      <c r="AH352" s="98"/>
      <c r="AI352" s="98"/>
      <c r="AJ352" s="98"/>
      <c r="AK352" s="98"/>
      <c r="AL352" s="98"/>
      <c r="AM352" s="98"/>
      <c r="AN352" s="98"/>
      <c r="AO352" s="98"/>
      <c r="AP352" s="98"/>
      <c r="AQ352" s="98"/>
      <c r="AR352" s="98"/>
      <c r="AS352" s="98"/>
      <c r="AT352" s="98"/>
      <c r="AU352" s="98"/>
      <c r="AV352" s="98"/>
      <c r="AW352" s="98"/>
    </row>
    <row r="353" spans="1:49" x14ac:dyDescent="0.3">
      <c r="A353" s="102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  <c r="Y353" s="98"/>
      <c r="Z353" s="98"/>
      <c r="AA353" s="98"/>
      <c r="AB353" s="98"/>
      <c r="AC353" s="98"/>
      <c r="AD353" s="98"/>
      <c r="AE353" s="98"/>
      <c r="AF353" s="98"/>
      <c r="AG353" s="98"/>
      <c r="AH353" s="98"/>
      <c r="AI353" s="98"/>
      <c r="AJ353" s="98"/>
      <c r="AK353" s="98"/>
      <c r="AL353" s="98"/>
      <c r="AM353" s="98"/>
      <c r="AN353" s="98"/>
      <c r="AO353" s="98"/>
      <c r="AP353" s="98"/>
      <c r="AQ353" s="98"/>
      <c r="AR353" s="98"/>
      <c r="AS353" s="98"/>
      <c r="AT353" s="98"/>
      <c r="AU353" s="98"/>
      <c r="AV353" s="98"/>
      <c r="AW353" s="98"/>
    </row>
    <row r="354" spans="1:49" x14ac:dyDescent="0.3">
      <c r="A354" s="102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98"/>
      <c r="Y354" s="98"/>
      <c r="Z354" s="98"/>
      <c r="AA354" s="98"/>
      <c r="AB354" s="98"/>
      <c r="AC354" s="98"/>
      <c r="AD354" s="98"/>
      <c r="AE354" s="98"/>
      <c r="AF354" s="98"/>
      <c r="AG354" s="98"/>
      <c r="AH354" s="98"/>
      <c r="AI354" s="98"/>
      <c r="AJ354" s="98"/>
      <c r="AK354" s="98"/>
      <c r="AL354" s="98"/>
      <c r="AM354" s="98"/>
      <c r="AN354" s="98"/>
      <c r="AO354" s="98"/>
      <c r="AP354" s="98"/>
      <c r="AQ354" s="98"/>
      <c r="AR354" s="98"/>
      <c r="AS354" s="98"/>
      <c r="AT354" s="98"/>
      <c r="AU354" s="98"/>
      <c r="AV354" s="98"/>
      <c r="AW354" s="98"/>
    </row>
    <row r="355" spans="1:49" x14ac:dyDescent="0.3">
      <c r="A355" s="102"/>
      <c r="F355" s="98"/>
      <c r="G355" s="98"/>
      <c r="H355" s="98"/>
      <c r="I355" s="98"/>
      <c r="J355" s="98"/>
      <c r="K355" s="98"/>
      <c r="L355" s="98"/>
      <c r="M355" s="98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98"/>
      <c r="Y355" s="98"/>
      <c r="Z355" s="98"/>
      <c r="AA355" s="98"/>
      <c r="AB355" s="98"/>
      <c r="AC355" s="98"/>
      <c r="AD355" s="98"/>
      <c r="AE355" s="98"/>
      <c r="AF355" s="98"/>
      <c r="AG355" s="98"/>
      <c r="AH355" s="98"/>
      <c r="AI355" s="98"/>
      <c r="AJ355" s="98"/>
      <c r="AK355" s="98"/>
      <c r="AL355" s="98"/>
      <c r="AM355" s="98"/>
      <c r="AN355" s="98"/>
      <c r="AO355" s="98"/>
      <c r="AP355" s="98"/>
      <c r="AQ355" s="98"/>
      <c r="AR355" s="98"/>
      <c r="AS355" s="98"/>
      <c r="AT355" s="98"/>
      <c r="AU355" s="98"/>
      <c r="AV355" s="98"/>
      <c r="AW355" s="98"/>
    </row>
    <row r="356" spans="1:49" x14ac:dyDescent="0.3">
      <c r="A356" s="102"/>
      <c r="F356" s="98"/>
      <c r="G356" s="98"/>
      <c r="H356" s="98"/>
      <c r="I356" s="98"/>
      <c r="J356" s="98"/>
      <c r="K356" s="98"/>
      <c r="L356" s="98"/>
      <c r="M356" s="98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  <c r="AA356" s="98"/>
      <c r="AB356" s="98"/>
      <c r="AC356" s="98"/>
      <c r="AD356" s="98"/>
      <c r="AE356" s="98"/>
      <c r="AF356" s="98"/>
      <c r="AG356" s="98"/>
      <c r="AH356" s="98"/>
      <c r="AI356" s="98"/>
      <c r="AJ356" s="98"/>
      <c r="AK356" s="98"/>
      <c r="AL356" s="98"/>
      <c r="AM356" s="98"/>
      <c r="AN356" s="98"/>
      <c r="AO356" s="98"/>
      <c r="AP356" s="98"/>
      <c r="AQ356" s="98"/>
      <c r="AR356" s="98"/>
      <c r="AS356" s="98"/>
      <c r="AT356" s="98"/>
      <c r="AU356" s="98"/>
      <c r="AV356" s="98"/>
      <c r="AW356" s="98"/>
    </row>
    <row r="357" spans="1:49" x14ac:dyDescent="0.3">
      <c r="A357" s="102"/>
      <c r="F357" s="98"/>
      <c r="G357" s="98"/>
      <c r="H357" s="98"/>
      <c r="I357" s="98"/>
      <c r="J357" s="98"/>
      <c r="K357" s="98"/>
      <c r="L357" s="98"/>
      <c r="M357" s="98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  <c r="AA357" s="98"/>
      <c r="AB357" s="98"/>
      <c r="AC357" s="98"/>
      <c r="AD357" s="98"/>
      <c r="AE357" s="98"/>
      <c r="AF357" s="98"/>
      <c r="AG357" s="98"/>
      <c r="AH357" s="98"/>
      <c r="AI357" s="98"/>
      <c r="AJ357" s="98"/>
      <c r="AK357" s="98"/>
      <c r="AL357" s="98"/>
      <c r="AM357" s="98"/>
      <c r="AN357" s="98"/>
      <c r="AO357" s="98"/>
      <c r="AP357" s="98"/>
      <c r="AQ357" s="98"/>
      <c r="AR357" s="98"/>
      <c r="AS357" s="98"/>
      <c r="AT357" s="98"/>
      <c r="AU357" s="98"/>
      <c r="AV357" s="98"/>
      <c r="AW357" s="98"/>
    </row>
    <row r="358" spans="1:49" x14ac:dyDescent="0.3">
      <c r="A358" s="102"/>
      <c r="F358" s="98"/>
      <c r="G358" s="98"/>
      <c r="H358" s="98"/>
      <c r="I358" s="98"/>
      <c r="J358" s="98"/>
      <c r="K358" s="98"/>
      <c r="L358" s="98"/>
      <c r="M358" s="98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  <c r="AA358" s="98"/>
      <c r="AB358" s="98"/>
      <c r="AC358" s="98"/>
      <c r="AD358" s="98"/>
      <c r="AE358" s="98"/>
      <c r="AF358" s="98"/>
      <c r="AG358" s="98"/>
      <c r="AH358" s="98"/>
      <c r="AI358" s="98"/>
      <c r="AJ358" s="98"/>
      <c r="AK358" s="98"/>
      <c r="AL358" s="98"/>
      <c r="AM358" s="98"/>
      <c r="AN358" s="98"/>
      <c r="AO358" s="98"/>
      <c r="AP358" s="98"/>
      <c r="AQ358" s="98"/>
      <c r="AR358" s="98"/>
      <c r="AS358" s="98"/>
      <c r="AT358" s="98"/>
      <c r="AU358" s="98"/>
      <c r="AV358" s="98"/>
      <c r="AW358" s="98"/>
    </row>
    <row r="359" spans="1:49" x14ac:dyDescent="0.3">
      <c r="A359" s="102"/>
      <c r="F359" s="98"/>
      <c r="G359" s="98"/>
      <c r="H359" s="98"/>
      <c r="I359" s="98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  <c r="AA359" s="98"/>
      <c r="AB359" s="98"/>
      <c r="AC359" s="98"/>
      <c r="AD359" s="98"/>
      <c r="AE359" s="98"/>
      <c r="AF359" s="98"/>
      <c r="AG359" s="98"/>
      <c r="AH359" s="98"/>
      <c r="AI359" s="98"/>
      <c r="AJ359" s="98"/>
      <c r="AK359" s="98"/>
      <c r="AL359" s="98"/>
      <c r="AM359" s="98"/>
      <c r="AN359" s="98"/>
      <c r="AO359" s="98"/>
      <c r="AP359" s="98"/>
      <c r="AQ359" s="98"/>
      <c r="AR359" s="98"/>
      <c r="AS359" s="98"/>
      <c r="AT359" s="98"/>
      <c r="AU359" s="98"/>
      <c r="AV359" s="98"/>
      <c r="AW359" s="98"/>
    </row>
    <row r="360" spans="1:49" x14ac:dyDescent="0.3">
      <c r="A360" s="102"/>
      <c r="F360" s="98"/>
      <c r="G360" s="98"/>
      <c r="H360" s="98"/>
      <c r="I360" s="98"/>
      <c r="J360" s="98"/>
      <c r="K360" s="98"/>
      <c r="L360" s="98"/>
      <c r="M360" s="98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  <c r="AA360" s="98"/>
      <c r="AB360" s="98"/>
      <c r="AC360" s="98"/>
      <c r="AD360" s="98"/>
      <c r="AE360" s="98"/>
      <c r="AF360" s="98"/>
      <c r="AG360" s="98"/>
      <c r="AH360" s="98"/>
      <c r="AI360" s="98"/>
      <c r="AJ360" s="98"/>
      <c r="AK360" s="98"/>
      <c r="AL360" s="98"/>
      <c r="AM360" s="98"/>
      <c r="AN360" s="98"/>
      <c r="AO360" s="98"/>
      <c r="AP360" s="98"/>
      <c r="AQ360" s="98"/>
      <c r="AR360" s="98"/>
      <c r="AS360" s="98"/>
      <c r="AT360" s="98"/>
      <c r="AU360" s="98"/>
      <c r="AV360" s="98"/>
      <c r="AW360" s="98"/>
    </row>
    <row r="361" spans="1:49" x14ac:dyDescent="0.3">
      <c r="A361" s="102"/>
      <c r="F361" s="98"/>
      <c r="G361" s="98"/>
      <c r="H361" s="98"/>
      <c r="I361" s="98"/>
      <c r="J361" s="98"/>
      <c r="K361" s="98"/>
      <c r="L361" s="98"/>
      <c r="M361" s="98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  <c r="AA361" s="98"/>
      <c r="AB361" s="98"/>
      <c r="AC361" s="98"/>
      <c r="AD361" s="98"/>
      <c r="AE361" s="98"/>
      <c r="AF361" s="98"/>
      <c r="AG361" s="98"/>
      <c r="AH361" s="98"/>
      <c r="AI361" s="98"/>
      <c r="AJ361" s="98"/>
      <c r="AK361" s="98"/>
      <c r="AL361" s="98"/>
      <c r="AM361" s="98"/>
      <c r="AN361" s="98"/>
      <c r="AO361" s="98"/>
      <c r="AP361" s="98"/>
      <c r="AQ361" s="98"/>
      <c r="AR361" s="98"/>
      <c r="AS361" s="98"/>
      <c r="AT361" s="98"/>
      <c r="AU361" s="98"/>
      <c r="AV361" s="98"/>
      <c r="AW361" s="98"/>
    </row>
    <row r="362" spans="1:49" x14ac:dyDescent="0.3">
      <c r="A362" s="102"/>
      <c r="F362" s="98"/>
      <c r="G362" s="98"/>
      <c r="H362" s="98"/>
      <c r="I362" s="98"/>
      <c r="J362" s="98"/>
      <c r="K362" s="98"/>
      <c r="L362" s="98"/>
      <c r="M362" s="98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  <c r="Y362" s="98"/>
      <c r="Z362" s="98"/>
      <c r="AA362" s="98"/>
      <c r="AB362" s="98"/>
      <c r="AC362" s="98"/>
      <c r="AD362" s="98"/>
      <c r="AE362" s="98"/>
      <c r="AF362" s="98"/>
      <c r="AG362" s="98"/>
      <c r="AH362" s="98"/>
      <c r="AI362" s="98"/>
      <c r="AJ362" s="98"/>
      <c r="AK362" s="98"/>
      <c r="AL362" s="98"/>
      <c r="AM362" s="98"/>
      <c r="AN362" s="98"/>
      <c r="AO362" s="98"/>
      <c r="AP362" s="98"/>
      <c r="AQ362" s="98"/>
      <c r="AR362" s="98"/>
      <c r="AS362" s="98"/>
      <c r="AT362" s="98"/>
      <c r="AU362" s="98"/>
      <c r="AV362" s="98"/>
      <c r="AW362" s="98"/>
    </row>
    <row r="363" spans="1:49" x14ac:dyDescent="0.3">
      <c r="A363" s="102"/>
      <c r="F363" s="98"/>
      <c r="G363" s="98"/>
      <c r="H363" s="98"/>
      <c r="I363" s="98"/>
      <c r="J363" s="98"/>
      <c r="K363" s="98"/>
      <c r="L363" s="98"/>
      <c r="M363" s="98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  <c r="AA363" s="98"/>
      <c r="AB363" s="98"/>
      <c r="AC363" s="98"/>
      <c r="AD363" s="98"/>
      <c r="AE363" s="98"/>
      <c r="AF363" s="98"/>
      <c r="AG363" s="98"/>
      <c r="AH363" s="98"/>
      <c r="AI363" s="98"/>
      <c r="AJ363" s="98"/>
      <c r="AK363" s="98"/>
      <c r="AL363" s="98"/>
      <c r="AM363" s="98"/>
      <c r="AN363" s="98"/>
      <c r="AO363" s="98"/>
      <c r="AP363" s="98"/>
      <c r="AQ363" s="98"/>
      <c r="AR363" s="98"/>
      <c r="AS363" s="98"/>
      <c r="AT363" s="98"/>
      <c r="AU363" s="98"/>
      <c r="AV363" s="98"/>
      <c r="AW363" s="98"/>
    </row>
    <row r="364" spans="1:49" x14ac:dyDescent="0.3">
      <c r="A364" s="102"/>
      <c r="F364" s="98"/>
      <c r="G364" s="98"/>
      <c r="H364" s="98"/>
      <c r="I364" s="98"/>
      <c r="J364" s="98"/>
      <c r="K364" s="98"/>
      <c r="L364" s="98"/>
      <c r="M364" s="98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  <c r="AA364" s="98"/>
      <c r="AB364" s="98"/>
      <c r="AC364" s="98"/>
      <c r="AD364" s="98"/>
      <c r="AE364" s="98"/>
      <c r="AF364" s="98"/>
      <c r="AG364" s="98"/>
      <c r="AH364" s="98"/>
      <c r="AI364" s="98"/>
      <c r="AJ364" s="98"/>
      <c r="AK364" s="98"/>
      <c r="AL364" s="98"/>
      <c r="AM364" s="98"/>
      <c r="AN364" s="98"/>
      <c r="AO364" s="98"/>
      <c r="AP364" s="98"/>
      <c r="AQ364" s="98"/>
      <c r="AR364" s="98"/>
      <c r="AS364" s="98"/>
      <c r="AT364" s="98"/>
      <c r="AU364" s="98"/>
      <c r="AV364" s="98"/>
      <c r="AW364" s="98"/>
    </row>
    <row r="365" spans="1:49" x14ac:dyDescent="0.3">
      <c r="A365" s="102"/>
      <c r="F365" s="98"/>
      <c r="G365" s="98"/>
      <c r="H365" s="98"/>
      <c r="I365" s="98"/>
      <c r="J365" s="98"/>
      <c r="K365" s="98"/>
      <c r="L365" s="98"/>
      <c r="M365" s="98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  <c r="AA365" s="98"/>
      <c r="AB365" s="98"/>
      <c r="AC365" s="98"/>
      <c r="AD365" s="98"/>
      <c r="AE365" s="98"/>
      <c r="AF365" s="98"/>
      <c r="AG365" s="98"/>
      <c r="AH365" s="98"/>
      <c r="AI365" s="98"/>
      <c r="AJ365" s="98"/>
      <c r="AK365" s="98"/>
      <c r="AL365" s="98"/>
      <c r="AM365" s="98"/>
      <c r="AN365" s="98"/>
      <c r="AO365" s="98"/>
      <c r="AP365" s="98"/>
      <c r="AQ365" s="98"/>
      <c r="AR365" s="98"/>
      <c r="AS365" s="98"/>
      <c r="AT365" s="98"/>
      <c r="AU365" s="98"/>
      <c r="AV365" s="98"/>
      <c r="AW365" s="98"/>
    </row>
    <row r="366" spans="1:49" x14ac:dyDescent="0.3">
      <c r="A366" s="102"/>
      <c r="F366" s="98"/>
      <c r="G366" s="98"/>
      <c r="H366" s="98"/>
      <c r="I366" s="98"/>
      <c r="J366" s="98"/>
      <c r="K366" s="98"/>
      <c r="L366" s="98"/>
      <c r="M366" s="98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  <c r="Z366" s="98"/>
      <c r="AA366" s="98"/>
      <c r="AB366" s="98"/>
      <c r="AC366" s="98"/>
      <c r="AD366" s="98"/>
      <c r="AE366" s="98"/>
      <c r="AF366" s="98"/>
      <c r="AG366" s="98"/>
      <c r="AH366" s="98"/>
      <c r="AI366" s="98"/>
      <c r="AJ366" s="98"/>
      <c r="AK366" s="98"/>
      <c r="AL366" s="98"/>
      <c r="AM366" s="98"/>
      <c r="AN366" s="98"/>
      <c r="AO366" s="98"/>
      <c r="AP366" s="98"/>
      <c r="AQ366" s="98"/>
      <c r="AR366" s="98"/>
      <c r="AS366" s="98"/>
      <c r="AT366" s="98"/>
      <c r="AU366" s="98"/>
      <c r="AV366" s="98"/>
      <c r="AW366" s="98"/>
    </row>
    <row r="367" spans="1:49" x14ac:dyDescent="0.3">
      <c r="A367" s="102"/>
      <c r="F367" s="98"/>
      <c r="G367" s="98"/>
      <c r="H367" s="98"/>
      <c r="I367" s="98"/>
      <c r="J367" s="98"/>
      <c r="K367" s="98"/>
      <c r="L367" s="98"/>
      <c r="M367" s="98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  <c r="AA367" s="98"/>
      <c r="AB367" s="98"/>
      <c r="AC367" s="98"/>
      <c r="AD367" s="98"/>
      <c r="AE367" s="98"/>
      <c r="AF367" s="98"/>
      <c r="AG367" s="98"/>
      <c r="AH367" s="98"/>
      <c r="AI367" s="98"/>
      <c r="AJ367" s="98"/>
      <c r="AK367" s="98"/>
      <c r="AL367" s="98"/>
      <c r="AM367" s="98"/>
      <c r="AN367" s="98"/>
      <c r="AO367" s="98"/>
      <c r="AP367" s="98"/>
      <c r="AQ367" s="98"/>
      <c r="AR367" s="98"/>
      <c r="AS367" s="98"/>
      <c r="AT367" s="98"/>
      <c r="AU367" s="98"/>
      <c r="AV367" s="98"/>
      <c r="AW367" s="98"/>
    </row>
    <row r="368" spans="1:49" x14ac:dyDescent="0.3">
      <c r="A368" s="102"/>
      <c r="F368" s="98"/>
      <c r="G368" s="98"/>
      <c r="H368" s="98"/>
      <c r="I368" s="98"/>
      <c r="J368" s="98"/>
      <c r="K368" s="98"/>
      <c r="L368" s="98"/>
      <c r="M368" s="98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  <c r="AA368" s="98"/>
      <c r="AB368" s="98"/>
      <c r="AC368" s="98"/>
      <c r="AD368" s="98"/>
      <c r="AE368" s="98"/>
      <c r="AF368" s="98"/>
      <c r="AG368" s="98"/>
      <c r="AH368" s="98"/>
      <c r="AI368" s="98"/>
      <c r="AJ368" s="98"/>
      <c r="AK368" s="98"/>
      <c r="AL368" s="98"/>
      <c r="AM368" s="98"/>
      <c r="AN368" s="98"/>
      <c r="AO368" s="98"/>
      <c r="AP368" s="98"/>
      <c r="AQ368" s="98"/>
      <c r="AR368" s="98"/>
      <c r="AS368" s="98"/>
      <c r="AT368" s="98"/>
      <c r="AU368" s="98"/>
      <c r="AV368" s="98"/>
      <c r="AW368" s="98"/>
    </row>
    <row r="369" spans="1:49" x14ac:dyDescent="0.3">
      <c r="A369" s="102"/>
      <c r="F369" s="98"/>
      <c r="G369" s="98"/>
      <c r="H369" s="98"/>
      <c r="I369" s="98"/>
      <c r="J369" s="98"/>
      <c r="K369" s="98"/>
      <c r="L369" s="98"/>
      <c r="M369" s="98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  <c r="AA369" s="98"/>
      <c r="AB369" s="98"/>
      <c r="AC369" s="98"/>
      <c r="AD369" s="98"/>
      <c r="AE369" s="98"/>
      <c r="AF369" s="98"/>
      <c r="AG369" s="98"/>
      <c r="AH369" s="98"/>
      <c r="AI369" s="98"/>
      <c r="AJ369" s="98"/>
      <c r="AK369" s="98"/>
      <c r="AL369" s="98"/>
      <c r="AM369" s="98"/>
      <c r="AN369" s="98"/>
      <c r="AO369" s="98"/>
      <c r="AP369" s="98"/>
      <c r="AQ369" s="98"/>
      <c r="AR369" s="98"/>
      <c r="AS369" s="98"/>
      <c r="AT369" s="98"/>
      <c r="AU369" s="98"/>
      <c r="AV369" s="98"/>
      <c r="AW369" s="98"/>
    </row>
    <row r="370" spans="1:49" x14ac:dyDescent="0.3">
      <c r="A370" s="102"/>
      <c r="F370" s="98"/>
      <c r="G370" s="98"/>
      <c r="H370" s="98"/>
      <c r="I370" s="98"/>
      <c r="J370" s="98"/>
      <c r="K370" s="98"/>
      <c r="L370" s="98"/>
      <c r="M370" s="98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  <c r="AA370" s="98"/>
      <c r="AB370" s="98"/>
      <c r="AC370" s="98"/>
      <c r="AD370" s="98"/>
      <c r="AE370" s="98"/>
      <c r="AF370" s="98"/>
      <c r="AG370" s="98"/>
      <c r="AH370" s="98"/>
      <c r="AI370" s="98"/>
      <c r="AJ370" s="98"/>
      <c r="AK370" s="98"/>
      <c r="AL370" s="98"/>
      <c r="AM370" s="98"/>
      <c r="AN370" s="98"/>
      <c r="AO370" s="98"/>
      <c r="AP370" s="98"/>
      <c r="AQ370" s="98"/>
      <c r="AR370" s="98"/>
      <c r="AS370" s="98"/>
      <c r="AT370" s="98"/>
      <c r="AU370" s="98"/>
      <c r="AV370" s="98"/>
      <c r="AW370" s="98"/>
    </row>
    <row r="371" spans="1:49" x14ac:dyDescent="0.3">
      <c r="A371" s="102"/>
      <c r="F371" s="98"/>
      <c r="G371" s="98"/>
      <c r="H371" s="98"/>
      <c r="I371" s="98"/>
      <c r="J371" s="98"/>
      <c r="K371" s="98"/>
      <c r="L371" s="98"/>
      <c r="M371" s="98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  <c r="Z371" s="98"/>
      <c r="AA371" s="98"/>
      <c r="AB371" s="98"/>
      <c r="AC371" s="98"/>
      <c r="AD371" s="98"/>
      <c r="AE371" s="98"/>
      <c r="AF371" s="98"/>
      <c r="AG371" s="98"/>
      <c r="AH371" s="98"/>
      <c r="AI371" s="98"/>
      <c r="AJ371" s="98"/>
      <c r="AK371" s="98"/>
      <c r="AL371" s="98"/>
      <c r="AM371" s="98"/>
      <c r="AN371" s="98"/>
      <c r="AO371" s="98"/>
      <c r="AP371" s="98"/>
      <c r="AQ371" s="98"/>
      <c r="AR371" s="98"/>
      <c r="AS371" s="98"/>
      <c r="AT371" s="98"/>
      <c r="AU371" s="98"/>
      <c r="AV371" s="98"/>
      <c r="AW371" s="98"/>
    </row>
    <row r="372" spans="1:49" x14ac:dyDescent="0.3">
      <c r="A372" s="102"/>
      <c r="F372" s="98"/>
      <c r="G372" s="98"/>
      <c r="H372" s="98"/>
      <c r="I372" s="98"/>
      <c r="J372" s="98"/>
      <c r="K372" s="98"/>
      <c r="L372" s="98"/>
      <c r="M372" s="98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  <c r="Z372" s="98"/>
      <c r="AA372" s="98"/>
      <c r="AB372" s="98"/>
      <c r="AC372" s="98"/>
      <c r="AD372" s="98"/>
      <c r="AE372" s="98"/>
      <c r="AF372" s="98"/>
      <c r="AG372" s="98"/>
      <c r="AH372" s="98"/>
      <c r="AI372" s="98"/>
      <c r="AJ372" s="98"/>
      <c r="AK372" s="98"/>
      <c r="AL372" s="98"/>
      <c r="AM372" s="98"/>
      <c r="AN372" s="98"/>
      <c r="AO372" s="98"/>
      <c r="AP372" s="98"/>
      <c r="AQ372" s="98"/>
      <c r="AR372" s="98"/>
      <c r="AS372" s="98"/>
      <c r="AT372" s="98"/>
      <c r="AU372" s="98"/>
      <c r="AV372" s="98"/>
      <c r="AW372" s="98"/>
    </row>
    <row r="373" spans="1:49" x14ac:dyDescent="0.3">
      <c r="A373" s="102"/>
      <c r="F373" s="98"/>
      <c r="G373" s="98"/>
      <c r="H373" s="98"/>
      <c r="I373" s="98"/>
      <c r="J373" s="98"/>
      <c r="K373" s="98"/>
      <c r="L373" s="98"/>
      <c r="M373" s="98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  <c r="Z373" s="98"/>
      <c r="AA373" s="98"/>
      <c r="AB373" s="98"/>
      <c r="AC373" s="98"/>
      <c r="AD373" s="98"/>
      <c r="AE373" s="98"/>
      <c r="AF373" s="98"/>
      <c r="AG373" s="98"/>
      <c r="AH373" s="98"/>
      <c r="AI373" s="98"/>
      <c r="AJ373" s="98"/>
      <c r="AK373" s="98"/>
      <c r="AL373" s="98"/>
      <c r="AM373" s="98"/>
      <c r="AN373" s="98"/>
      <c r="AO373" s="98"/>
      <c r="AP373" s="98"/>
      <c r="AQ373" s="98"/>
      <c r="AR373" s="98"/>
      <c r="AS373" s="98"/>
      <c r="AT373" s="98"/>
      <c r="AU373" s="98"/>
      <c r="AV373" s="98"/>
      <c r="AW373" s="98"/>
    </row>
    <row r="374" spans="1:49" x14ac:dyDescent="0.3">
      <c r="A374" s="102"/>
      <c r="F374" s="98"/>
      <c r="G374" s="98"/>
      <c r="H374" s="98"/>
      <c r="I374" s="98"/>
      <c r="J374" s="98"/>
      <c r="K374" s="98"/>
      <c r="L374" s="98"/>
      <c r="M374" s="98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  <c r="Z374" s="98"/>
      <c r="AA374" s="98"/>
      <c r="AB374" s="98"/>
      <c r="AC374" s="98"/>
      <c r="AD374" s="98"/>
      <c r="AE374" s="98"/>
      <c r="AF374" s="98"/>
      <c r="AG374" s="98"/>
      <c r="AH374" s="98"/>
      <c r="AI374" s="98"/>
      <c r="AJ374" s="98"/>
      <c r="AK374" s="98"/>
      <c r="AL374" s="98"/>
      <c r="AM374" s="98"/>
      <c r="AN374" s="98"/>
      <c r="AO374" s="98"/>
      <c r="AP374" s="98"/>
      <c r="AQ374" s="98"/>
      <c r="AR374" s="98"/>
      <c r="AS374" s="98"/>
      <c r="AT374" s="98"/>
      <c r="AU374" s="98"/>
      <c r="AV374" s="98"/>
      <c r="AW374" s="98"/>
    </row>
    <row r="375" spans="1:49" x14ac:dyDescent="0.3">
      <c r="A375" s="102"/>
      <c r="F375" s="98"/>
      <c r="G375" s="98"/>
      <c r="H375" s="98"/>
      <c r="I375" s="98"/>
      <c r="J375" s="98"/>
      <c r="K375" s="98"/>
      <c r="L375" s="98"/>
      <c r="M375" s="98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  <c r="Z375" s="98"/>
      <c r="AA375" s="98"/>
      <c r="AB375" s="98"/>
      <c r="AC375" s="98"/>
      <c r="AD375" s="98"/>
      <c r="AE375" s="98"/>
      <c r="AF375" s="98"/>
      <c r="AG375" s="98"/>
      <c r="AH375" s="98"/>
      <c r="AI375" s="98"/>
      <c r="AJ375" s="98"/>
      <c r="AK375" s="98"/>
      <c r="AL375" s="98"/>
      <c r="AM375" s="98"/>
      <c r="AN375" s="98"/>
      <c r="AO375" s="98"/>
      <c r="AP375" s="98"/>
      <c r="AQ375" s="98"/>
      <c r="AR375" s="98"/>
      <c r="AS375" s="98"/>
      <c r="AT375" s="98"/>
      <c r="AU375" s="98"/>
      <c r="AV375" s="98"/>
      <c r="AW375" s="98"/>
    </row>
    <row r="376" spans="1:49" x14ac:dyDescent="0.3">
      <c r="A376" s="102"/>
      <c r="F376" s="98"/>
      <c r="G376" s="98"/>
      <c r="H376" s="98"/>
      <c r="I376" s="98"/>
      <c r="J376" s="98"/>
      <c r="K376" s="98"/>
      <c r="L376" s="98"/>
      <c r="M376" s="98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  <c r="Y376" s="98"/>
      <c r="Z376" s="98"/>
      <c r="AA376" s="98"/>
      <c r="AB376" s="98"/>
      <c r="AC376" s="98"/>
      <c r="AD376" s="98"/>
      <c r="AE376" s="98"/>
      <c r="AF376" s="98"/>
      <c r="AG376" s="98"/>
      <c r="AH376" s="98"/>
      <c r="AI376" s="98"/>
      <c r="AJ376" s="98"/>
      <c r="AK376" s="98"/>
      <c r="AL376" s="98"/>
      <c r="AM376" s="98"/>
      <c r="AN376" s="98"/>
      <c r="AO376" s="98"/>
      <c r="AP376" s="98"/>
      <c r="AQ376" s="98"/>
      <c r="AR376" s="98"/>
      <c r="AS376" s="98"/>
      <c r="AT376" s="98"/>
      <c r="AU376" s="98"/>
      <c r="AV376" s="98"/>
      <c r="AW376" s="98"/>
    </row>
    <row r="377" spans="1:49" x14ac:dyDescent="0.3">
      <c r="A377" s="102"/>
      <c r="F377" s="98"/>
      <c r="G377" s="98"/>
      <c r="H377" s="98"/>
      <c r="I377" s="98"/>
      <c r="J377" s="98"/>
      <c r="K377" s="98"/>
      <c r="L377" s="98"/>
      <c r="M377" s="98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  <c r="Z377" s="98"/>
      <c r="AA377" s="98"/>
      <c r="AB377" s="98"/>
      <c r="AC377" s="98"/>
      <c r="AD377" s="98"/>
      <c r="AE377" s="98"/>
      <c r="AF377" s="98"/>
      <c r="AG377" s="98"/>
      <c r="AH377" s="98"/>
      <c r="AI377" s="98"/>
      <c r="AJ377" s="98"/>
      <c r="AK377" s="98"/>
      <c r="AL377" s="98"/>
      <c r="AM377" s="98"/>
      <c r="AN377" s="98"/>
      <c r="AO377" s="98"/>
      <c r="AP377" s="98"/>
      <c r="AQ377" s="98"/>
      <c r="AR377" s="98"/>
      <c r="AS377" s="98"/>
      <c r="AT377" s="98"/>
      <c r="AU377" s="98"/>
      <c r="AV377" s="98"/>
      <c r="AW377" s="98"/>
    </row>
    <row r="378" spans="1:49" x14ac:dyDescent="0.3">
      <c r="A378" s="102"/>
      <c r="F378" s="98"/>
      <c r="G378" s="98"/>
      <c r="H378" s="98"/>
      <c r="I378" s="98"/>
      <c r="J378" s="98"/>
      <c r="K378" s="98"/>
      <c r="L378" s="98"/>
      <c r="M378" s="98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  <c r="Y378" s="98"/>
      <c r="Z378" s="98"/>
      <c r="AA378" s="98"/>
      <c r="AB378" s="98"/>
      <c r="AC378" s="98"/>
      <c r="AD378" s="98"/>
      <c r="AE378" s="98"/>
      <c r="AF378" s="98"/>
      <c r="AG378" s="98"/>
      <c r="AH378" s="98"/>
      <c r="AI378" s="98"/>
      <c r="AJ378" s="98"/>
      <c r="AK378" s="98"/>
      <c r="AL378" s="98"/>
      <c r="AM378" s="98"/>
      <c r="AN378" s="98"/>
      <c r="AO378" s="98"/>
      <c r="AP378" s="98"/>
      <c r="AQ378" s="98"/>
      <c r="AR378" s="98"/>
      <c r="AS378" s="98"/>
      <c r="AT378" s="98"/>
      <c r="AU378" s="98"/>
      <c r="AV378" s="98"/>
      <c r="AW378" s="98"/>
    </row>
    <row r="379" spans="1:49" x14ac:dyDescent="0.3">
      <c r="A379" s="102"/>
      <c r="F379" s="98"/>
      <c r="G379" s="98"/>
      <c r="H379" s="98"/>
      <c r="I379" s="98"/>
      <c r="J379" s="98"/>
      <c r="K379" s="98"/>
      <c r="L379" s="98"/>
      <c r="M379" s="98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  <c r="Y379" s="98"/>
      <c r="Z379" s="98"/>
      <c r="AA379" s="98"/>
      <c r="AB379" s="98"/>
      <c r="AC379" s="98"/>
      <c r="AD379" s="98"/>
      <c r="AE379" s="98"/>
      <c r="AF379" s="98"/>
      <c r="AG379" s="98"/>
      <c r="AH379" s="98"/>
      <c r="AI379" s="98"/>
      <c r="AJ379" s="98"/>
      <c r="AK379" s="98"/>
      <c r="AL379" s="98"/>
      <c r="AM379" s="98"/>
      <c r="AN379" s="98"/>
      <c r="AO379" s="98"/>
      <c r="AP379" s="98"/>
      <c r="AQ379" s="98"/>
      <c r="AR379" s="98"/>
      <c r="AS379" s="98"/>
      <c r="AT379" s="98"/>
      <c r="AU379" s="98"/>
      <c r="AV379" s="98"/>
      <c r="AW379" s="98"/>
    </row>
    <row r="380" spans="1:49" x14ac:dyDescent="0.3">
      <c r="A380" s="102"/>
      <c r="F380" s="98"/>
      <c r="G380" s="98"/>
      <c r="H380" s="98"/>
      <c r="I380" s="98"/>
      <c r="J380" s="98"/>
      <c r="K380" s="98"/>
      <c r="L380" s="98"/>
      <c r="M380" s="98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  <c r="Z380" s="98"/>
      <c r="AA380" s="98"/>
      <c r="AB380" s="98"/>
      <c r="AC380" s="98"/>
      <c r="AD380" s="98"/>
      <c r="AE380" s="98"/>
      <c r="AF380" s="98"/>
      <c r="AG380" s="98"/>
      <c r="AH380" s="98"/>
      <c r="AI380" s="98"/>
      <c r="AJ380" s="98"/>
      <c r="AK380" s="98"/>
      <c r="AL380" s="98"/>
      <c r="AM380" s="98"/>
      <c r="AN380" s="98"/>
      <c r="AO380" s="98"/>
      <c r="AP380" s="98"/>
      <c r="AQ380" s="98"/>
      <c r="AR380" s="98"/>
      <c r="AS380" s="98"/>
      <c r="AT380" s="98"/>
      <c r="AU380" s="98"/>
      <c r="AV380" s="98"/>
      <c r="AW380" s="98"/>
    </row>
    <row r="381" spans="1:49" x14ac:dyDescent="0.3">
      <c r="A381" s="102"/>
      <c r="F381" s="98"/>
      <c r="G381" s="98"/>
      <c r="H381" s="98"/>
      <c r="I381" s="98"/>
      <c r="J381" s="98"/>
      <c r="K381" s="98"/>
      <c r="L381" s="98"/>
      <c r="M381" s="98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  <c r="Y381" s="98"/>
      <c r="Z381" s="98"/>
      <c r="AA381" s="98"/>
      <c r="AB381" s="98"/>
      <c r="AC381" s="98"/>
      <c r="AD381" s="98"/>
      <c r="AE381" s="98"/>
      <c r="AF381" s="98"/>
      <c r="AG381" s="98"/>
      <c r="AH381" s="98"/>
      <c r="AI381" s="98"/>
      <c r="AJ381" s="98"/>
      <c r="AK381" s="98"/>
      <c r="AL381" s="98"/>
      <c r="AM381" s="98"/>
      <c r="AN381" s="98"/>
      <c r="AO381" s="98"/>
      <c r="AP381" s="98"/>
      <c r="AQ381" s="98"/>
      <c r="AR381" s="98"/>
      <c r="AS381" s="98"/>
      <c r="AT381" s="98"/>
      <c r="AU381" s="98"/>
      <c r="AV381" s="98"/>
      <c r="AW381" s="98"/>
    </row>
    <row r="382" spans="1:49" x14ac:dyDescent="0.3">
      <c r="A382" s="102"/>
      <c r="F382" s="98"/>
      <c r="G382" s="98"/>
      <c r="H382" s="98"/>
      <c r="I382" s="98"/>
      <c r="J382" s="98"/>
      <c r="K382" s="98"/>
      <c r="L382" s="98"/>
      <c r="M382" s="98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  <c r="AA382" s="98"/>
      <c r="AB382" s="98"/>
      <c r="AC382" s="98"/>
      <c r="AD382" s="98"/>
      <c r="AE382" s="98"/>
      <c r="AF382" s="98"/>
      <c r="AG382" s="98"/>
      <c r="AH382" s="98"/>
      <c r="AI382" s="98"/>
      <c r="AJ382" s="98"/>
      <c r="AK382" s="98"/>
      <c r="AL382" s="98"/>
      <c r="AM382" s="98"/>
      <c r="AN382" s="98"/>
      <c r="AO382" s="98"/>
      <c r="AP382" s="98"/>
      <c r="AQ382" s="98"/>
      <c r="AR382" s="98"/>
      <c r="AS382" s="98"/>
      <c r="AT382" s="98"/>
      <c r="AU382" s="98"/>
      <c r="AV382" s="98"/>
      <c r="AW382" s="98"/>
    </row>
    <row r="383" spans="1:49" x14ac:dyDescent="0.3">
      <c r="A383" s="102"/>
      <c r="F383" s="98"/>
      <c r="G383" s="98"/>
      <c r="H383" s="98"/>
      <c r="I383" s="98"/>
      <c r="J383" s="98"/>
      <c r="K383" s="98"/>
      <c r="L383" s="98"/>
      <c r="M383" s="98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  <c r="Z383" s="98"/>
      <c r="AA383" s="98"/>
      <c r="AB383" s="98"/>
      <c r="AC383" s="98"/>
      <c r="AD383" s="98"/>
      <c r="AE383" s="98"/>
      <c r="AF383" s="98"/>
      <c r="AG383" s="98"/>
      <c r="AH383" s="98"/>
      <c r="AI383" s="98"/>
      <c r="AJ383" s="98"/>
      <c r="AK383" s="98"/>
      <c r="AL383" s="98"/>
      <c r="AM383" s="98"/>
      <c r="AN383" s="98"/>
      <c r="AO383" s="98"/>
      <c r="AP383" s="98"/>
      <c r="AQ383" s="98"/>
      <c r="AR383" s="98"/>
      <c r="AS383" s="98"/>
      <c r="AT383" s="98"/>
      <c r="AU383" s="98"/>
      <c r="AV383" s="98"/>
      <c r="AW383" s="98"/>
    </row>
    <row r="384" spans="1:49" x14ac:dyDescent="0.3">
      <c r="A384" s="102"/>
      <c r="F384" s="98"/>
      <c r="G384" s="98"/>
      <c r="H384" s="98"/>
      <c r="I384" s="98"/>
      <c r="J384" s="98"/>
      <c r="K384" s="98"/>
      <c r="L384" s="98"/>
      <c r="M384" s="98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  <c r="Y384" s="98"/>
      <c r="Z384" s="98"/>
      <c r="AA384" s="98"/>
      <c r="AB384" s="98"/>
      <c r="AC384" s="98"/>
      <c r="AD384" s="98"/>
      <c r="AE384" s="98"/>
      <c r="AF384" s="98"/>
      <c r="AG384" s="98"/>
      <c r="AH384" s="98"/>
      <c r="AI384" s="98"/>
      <c r="AJ384" s="98"/>
      <c r="AK384" s="98"/>
      <c r="AL384" s="98"/>
      <c r="AM384" s="98"/>
      <c r="AN384" s="98"/>
      <c r="AO384" s="98"/>
      <c r="AP384" s="98"/>
      <c r="AQ384" s="98"/>
      <c r="AR384" s="98"/>
      <c r="AS384" s="98"/>
      <c r="AT384" s="98"/>
      <c r="AU384" s="98"/>
      <c r="AV384" s="98"/>
      <c r="AW384" s="98"/>
    </row>
    <row r="385" spans="1:49" x14ac:dyDescent="0.3">
      <c r="A385" s="102"/>
      <c r="F385" s="98"/>
      <c r="G385" s="98"/>
      <c r="H385" s="98"/>
      <c r="I385" s="98"/>
      <c r="J385" s="98"/>
      <c r="K385" s="98"/>
      <c r="L385" s="98"/>
      <c r="M385" s="98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98"/>
      <c r="Y385" s="98"/>
      <c r="Z385" s="98"/>
      <c r="AA385" s="98"/>
      <c r="AB385" s="98"/>
      <c r="AC385" s="98"/>
      <c r="AD385" s="98"/>
      <c r="AE385" s="98"/>
      <c r="AF385" s="98"/>
      <c r="AG385" s="98"/>
      <c r="AH385" s="98"/>
      <c r="AI385" s="98"/>
      <c r="AJ385" s="98"/>
      <c r="AK385" s="98"/>
      <c r="AL385" s="98"/>
      <c r="AM385" s="98"/>
      <c r="AN385" s="98"/>
      <c r="AO385" s="98"/>
      <c r="AP385" s="98"/>
      <c r="AQ385" s="98"/>
      <c r="AR385" s="98"/>
      <c r="AS385" s="98"/>
      <c r="AT385" s="98"/>
      <c r="AU385" s="98"/>
      <c r="AV385" s="98"/>
      <c r="AW385" s="98"/>
    </row>
    <row r="386" spans="1:49" x14ac:dyDescent="0.3">
      <c r="A386" s="102"/>
      <c r="F386" s="98"/>
      <c r="G386" s="98"/>
      <c r="H386" s="98"/>
      <c r="I386" s="98"/>
      <c r="J386" s="98"/>
      <c r="K386" s="98"/>
      <c r="L386" s="98"/>
      <c r="M386" s="98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98"/>
      <c r="Y386" s="98"/>
      <c r="Z386" s="98"/>
      <c r="AA386" s="98"/>
      <c r="AB386" s="98"/>
      <c r="AC386" s="98"/>
      <c r="AD386" s="98"/>
      <c r="AE386" s="98"/>
      <c r="AF386" s="98"/>
      <c r="AG386" s="98"/>
      <c r="AH386" s="98"/>
      <c r="AI386" s="98"/>
      <c r="AJ386" s="98"/>
      <c r="AK386" s="98"/>
      <c r="AL386" s="98"/>
      <c r="AM386" s="98"/>
      <c r="AN386" s="98"/>
      <c r="AO386" s="98"/>
      <c r="AP386" s="98"/>
      <c r="AQ386" s="98"/>
      <c r="AR386" s="98"/>
      <c r="AS386" s="98"/>
      <c r="AT386" s="98"/>
      <c r="AU386" s="98"/>
      <c r="AV386" s="98"/>
      <c r="AW386" s="98"/>
    </row>
    <row r="387" spans="1:49" x14ac:dyDescent="0.3">
      <c r="A387" s="102"/>
      <c r="F387" s="98"/>
      <c r="G387" s="98"/>
      <c r="H387" s="98"/>
      <c r="I387" s="98"/>
      <c r="J387" s="98"/>
      <c r="K387" s="98"/>
      <c r="L387" s="98"/>
      <c r="M387" s="98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98"/>
      <c r="Y387" s="98"/>
      <c r="Z387" s="98"/>
      <c r="AA387" s="98"/>
      <c r="AB387" s="98"/>
      <c r="AC387" s="98"/>
      <c r="AD387" s="98"/>
      <c r="AE387" s="98"/>
      <c r="AF387" s="98"/>
      <c r="AG387" s="98"/>
      <c r="AH387" s="98"/>
      <c r="AI387" s="98"/>
      <c r="AJ387" s="98"/>
      <c r="AK387" s="98"/>
      <c r="AL387" s="98"/>
      <c r="AM387" s="98"/>
      <c r="AN387" s="98"/>
      <c r="AO387" s="98"/>
      <c r="AP387" s="98"/>
      <c r="AQ387" s="98"/>
      <c r="AR387" s="98"/>
      <c r="AS387" s="98"/>
      <c r="AT387" s="98"/>
      <c r="AU387" s="98"/>
      <c r="AV387" s="98"/>
      <c r="AW387" s="98"/>
    </row>
    <row r="388" spans="1:49" x14ac:dyDescent="0.3">
      <c r="A388" s="102"/>
      <c r="F388" s="98"/>
      <c r="G388" s="98"/>
      <c r="H388" s="98"/>
      <c r="I388" s="98"/>
      <c r="J388" s="98"/>
      <c r="K388" s="98"/>
      <c r="L388" s="98"/>
      <c r="M388" s="98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98"/>
      <c r="Y388" s="98"/>
      <c r="Z388" s="98"/>
      <c r="AA388" s="98"/>
      <c r="AB388" s="98"/>
      <c r="AC388" s="98"/>
      <c r="AD388" s="98"/>
      <c r="AE388" s="98"/>
      <c r="AF388" s="98"/>
      <c r="AG388" s="98"/>
      <c r="AH388" s="98"/>
      <c r="AI388" s="98"/>
      <c r="AJ388" s="98"/>
      <c r="AK388" s="98"/>
      <c r="AL388" s="98"/>
      <c r="AM388" s="98"/>
      <c r="AN388" s="98"/>
      <c r="AO388" s="98"/>
      <c r="AP388" s="98"/>
      <c r="AQ388" s="98"/>
      <c r="AR388" s="98"/>
      <c r="AS388" s="98"/>
      <c r="AT388" s="98"/>
      <c r="AU388" s="98"/>
      <c r="AV388" s="98"/>
      <c r="AW388" s="98"/>
    </row>
    <row r="389" spans="1:49" x14ac:dyDescent="0.3">
      <c r="A389" s="102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  <c r="Y389" s="98"/>
      <c r="Z389" s="98"/>
      <c r="AA389" s="98"/>
      <c r="AB389" s="98"/>
      <c r="AC389" s="98"/>
      <c r="AD389" s="98"/>
      <c r="AE389" s="98"/>
      <c r="AF389" s="98"/>
      <c r="AG389" s="98"/>
      <c r="AH389" s="98"/>
      <c r="AI389" s="98"/>
      <c r="AJ389" s="98"/>
      <c r="AK389" s="98"/>
      <c r="AL389" s="98"/>
      <c r="AM389" s="98"/>
      <c r="AN389" s="98"/>
      <c r="AO389" s="98"/>
      <c r="AP389" s="98"/>
      <c r="AQ389" s="98"/>
      <c r="AR389" s="98"/>
      <c r="AS389" s="98"/>
      <c r="AT389" s="98"/>
      <c r="AU389" s="98"/>
      <c r="AV389" s="98"/>
      <c r="AW389" s="98"/>
    </row>
    <row r="390" spans="1:49" x14ac:dyDescent="0.3">
      <c r="A390" s="102"/>
      <c r="F390" s="98"/>
      <c r="G390" s="98"/>
      <c r="H390" s="98"/>
      <c r="I390" s="98"/>
      <c r="J390" s="98"/>
      <c r="K390" s="98"/>
      <c r="L390" s="98"/>
      <c r="M390" s="98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98"/>
      <c r="Y390" s="98"/>
      <c r="Z390" s="98"/>
      <c r="AA390" s="98"/>
      <c r="AB390" s="98"/>
      <c r="AC390" s="98"/>
      <c r="AD390" s="98"/>
      <c r="AE390" s="98"/>
      <c r="AF390" s="98"/>
      <c r="AG390" s="98"/>
      <c r="AH390" s="98"/>
      <c r="AI390" s="98"/>
      <c r="AJ390" s="98"/>
      <c r="AK390" s="98"/>
      <c r="AL390" s="98"/>
      <c r="AM390" s="98"/>
      <c r="AN390" s="98"/>
      <c r="AO390" s="98"/>
      <c r="AP390" s="98"/>
      <c r="AQ390" s="98"/>
      <c r="AR390" s="98"/>
      <c r="AS390" s="98"/>
      <c r="AT390" s="98"/>
      <c r="AU390" s="98"/>
      <c r="AV390" s="98"/>
      <c r="AW390" s="98"/>
    </row>
    <row r="391" spans="1:49" x14ac:dyDescent="0.3">
      <c r="A391" s="102"/>
      <c r="F391" s="98"/>
      <c r="G391" s="98"/>
      <c r="H391" s="98"/>
      <c r="I391" s="98"/>
      <c r="J391" s="98"/>
      <c r="K391" s="98"/>
      <c r="L391" s="98"/>
      <c r="M391" s="98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  <c r="Y391" s="98"/>
      <c r="Z391" s="98"/>
      <c r="AA391" s="98"/>
      <c r="AB391" s="98"/>
      <c r="AC391" s="98"/>
      <c r="AD391" s="98"/>
      <c r="AE391" s="98"/>
      <c r="AF391" s="98"/>
      <c r="AG391" s="98"/>
      <c r="AH391" s="98"/>
      <c r="AI391" s="98"/>
      <c r="AJ391" s="98"/>
      <c r="AK391" s="98"/>
      <c r="AL391" s="98"/>
      <c r="AM391" s="98"/>
      <c r="AN391" s="98"/>
      <c r="AO391" s="98"/>
      <c r="AP391" s="98"/>
      <c r="AQ391" s="98"/>
      <c r="AR391" s="98"/>
      <c r="AS391" s="98"/>
      <c r="AT391" s="98"/>
      <c r="AU391" s="98"/>
      <c r="AV391" s="98"/>
      <c r="AW391" s="98"/>
    </row>
    <row r="392" spans="1:49" x14ac:dyDescent="0.3">
      <c r="A392" s="102"/>
      <c r="F392" s="98"/>
      <c r="G392" s="98"/>
      <c r="H392" s="98"/>
      <c r="I392" s="98"/>
      <c r="J392" s="98"/>
      <c r="K392" s="98"/>
      <c r="L392" s="98"/>
      <c r="M392" s="98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98"/>
      <c r="Y392" s="98"/>
      <c r="Z392" s="98"/>
      <c r="AA392" s="98"/>
      <c r="AB392" s="98"/>
      <c r="AC392" s="98"/>
      <c r="AD392" s="98"/>
      <c r="AE392" s="98"/>
      <c r="AF392" s="98"/>
      <c r="AG392" s="98"/>
      <c r="AH392" s="98"/>
      <c r="AI392" s="98"/>
      <c r="AJ392" s="98"/>
      <c r="AK392" s="98"/>
      <c r="AL392" s="98"/>
      <c r="AM392" s="98"/>
      <c r="AN392" s="98"/>
      <c r="AO392" s="98"/>
      <c r="AP392" s="98"/>
      <c r="AQ392" s="98"/>
      <c r="AR392" s="98"/>
      <c r="AS392" s="98"/>
      <c r="AT392" s="98"/>
      <c r="AU392" s="98"/>
      <c r="AV392" s="98"/>
      <c r="AW392" s="98"/>
    </row>
    <row r="393" spans="1:49" x14ac:dyDescent="0.3">
      <c r="A393" s="102"/>
      <c r="F393" s="98"/>
      <c r="G393" s="98"/>
      <c r="H393" s="98"/>
      <c r="I393" s="98"/>
      <c r="J393" s="98"/>
      <c r="K393" s="98"/>
      <c r="L393" s="98"/>
      <c r="M393" s="98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  <c r="Y393" s="98"/>
      <c r="Z393" s="98"/>
      <c r="AA393" s="98"/>
      <c r="AB393" s="98"/>
      <c r="AC393" s="98"/>
      <c r="AD393" s="98"/>
      <c r="AE393" s="98"/>
      <c r="AF393" s="98"/>
      <c r="AG393" s="98"/>
      <c r="AH393" s="98"/>
      <c r="AI393" s="98"/>
      <c r="AJ393" s="98"/>
      <c r="AK393" s="98"/>
      <c r="AL393" s="98"/>
      <c r="AM393" s="98"/>
      <c r="AN393" s="98"/>
      <c r="AO393" s="98"/>
      <c r="AP393" s="98"/>
      <c r="AQ393" s="98"/>
      <c r="AR393" s="98"/>
      <c r="AS393" s="98"/>
      <c r="AT393" s="98"/>
      <c r="AU393" s="98"/>
      <c r="AV393" s="98"/>
      <c r="AW393" s="98"/>
    </row>
    <row r="394" spans="1:49" x14ac:dyDescent="0.3">
      <c r="A394" s="102"/>
      <c r="F394" s="98"/>
      <c r="G394" s="98"/>
      <c r="H394" s="98"/>
      <c r="I394" s="98"/>
      <c r="J394" s="98"/>
      <c r="K394" s="98"/>
      <c r="L394" s="98"/>
      <c r="M394" s="98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  <c r="Y394" s="98"/>
      <c r="Z394" s="98"/>
      <c r="AA394" s="98"/>
      <c r="AB394" s="98"/>
      <c r="AC394" s="98"/>
      <c r="AD394" s="98"/>
      <c r="AE394" s="98"/>
      <c r="AF394" s="98"/>
      <c r="AG394" s="98"/>
      <c r="AH394" s="98"/>
      <c r="AI394" s="98"/>
      <c r="AJ394" s="98"/>
      <c r="AK394" s="98"/>
      <c r="AL394" s="98"/>
      <c r="AM394" s="98"/>
      <c r="AN394" s="98"/>
      <c r="AO394" s="98"/>
      <c r="AP394" s="98"/>
      <c r="AQ394" s="98"/>
      <c r="AR394" s="98"/>
      <c r="AS394" s="98"/>
      <c r="AT394" s="98"/>
      <c r="AU394" s="98"/>
      <c r="AV394" s="98"/>
      <c r="AW394" s="98"/>
    </row>
    <row r="395" spans="1:49" x14ac:dyDescent="0.3">
      <c r="A395" s="102"/>
      <c r="F395" s="98"/>
      <c r="G395" s="98"/>
      <c r="H395" s="98"/>
      <c r="I395" s="98"/>
      <c r="J395" s="98"/>
      <c r="K395" s="98"/>
      <c r="L395" s="98"/>
      <c r="M395" s="98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  <c r="Z395" s="98"/>
      <c r="AA395" s="98"/>
      <c r="AB395" s="98"/>
      <c r="AC395" s="98"/>
      <c r="AD395" s="98"/>
      <c r="AE395" s="98"/>
      <c r="AF395" s="98"/>
      <c r="AG395" s="98"/>
      <c r="AH395" s="98"/>
      <c r="AI395" s="98"/>
      <c r="AJ395" s="98"/>
      <c r="AK395" s="98"/>
      <c r="AL395" s="98"/>
      <c r="AM395" s="98"/>
      <c r="AN395" s="98"/>
      <c r="AO395" s="98"/>
      <c r="AP395" s="98"/>
      <c r="AQ395" s="98"/>
      <c r="AR395" s="98"/>
      <c r="AS395" s="98"/>
      <c r="AT395" s="98"/>
      <c r="AU395" s="98"/>
      <c r="AV395" s="98"/>
      <c r="AW395" s="98"/>
    </row>
    <row r="396" spans="1:49" x14ac:dyDescent="0.3">
      <c r="A396" s="102"/>
      <c r="F396" s="98"/>
      <c r="G396" s="98"/>
      <c r="H396" s="98"/>
      <c r="I396" s="98"/>
      <c r="J396" s="98"/>
      <c r="K396" s="98"/>
      <c r="L396" s="98"/>
      <c r="M396" s="98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  <c r="Y396" s="98"/>
      <c r="Z396" s="98"/>
      <c r="AA396" s="98"/>
      <c r="AB396" s="98"/>
      <c r="AC396" s="98"/>
      <c r="AD396" s="98"/>
      <c r="AE396" s="98"/>
      <c r="AF396" s="98"/>
      <c r="AG396" s="98"/>
      <c r="AH396" s="98"/>
      <c r="AI396" s="98"/>
      <c r="AJ396" s="98"/>
      <c r="AK396" s="98"/>
      <c r="AL396" s="98"/>
      <c r="AM396" s="98"/>
      <c r="AN396" s="98"/>
      <c r="AO396" s="98"/>
      <c r="AP396" s="98"/>
      <c r="AQ396" s="98"/>
      <c r="AR396" s="98"/>
      <c r="AS396" s="98"/>
      <c r="AT396" s="98"/>
      <c r="AU396" s="98"/>
      <c r="AV396" s="98"/>
      <c r="AW396" s="98"/>
    </row>
    <row r="397" spans="1:49" x14ac:dyDescent="0.3">
      <c r="A397" s="102"/>
      <c r="F397" s="98"/>
      <c r="G397" s="98"/>
      <c r="H397" s="98"/>
      <c r="I397" s="98"/>
      <c r="J397" s="98"/>
      <c r="K397" s="98"/>
      <c r="L397" s="98"/>
      <c r="M397" s="98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  <c r="Y397" s="98"/>
      <c r="Z397" s="98"/>
      <c r="AA397" s="98"/>
      <c r="AB397" s="98"/>
      <c r="AC397" s="98"/>
      <c r="AD397" s="98"/>
      <c r="AE397" s="98"/>
      <c r="AF397" s="98"/>
      <c r="AG397" s="98"/>
      <c r="AH397" s="98"/>
      <c r="AI397" s="98"/>
      <c r="AJ397" s="98"/>
      <c r="AK397" s="98"/>
      <c r="AL397" s="98"/>
      <c r="AM397" s="98"/>
      <c r="AN397" s="98"/>
      <c r="AO397" s="98"/>
      <c r="AP397" s="98"/>
      <c r="AQ397" s="98"/>
      <c r="AR397" s="98"/>
      <c r="AS397" s="98"/>
      <c r="AT397" s="98"/>
      <c r="AU397" s="98"/>
      <c r="AV397" s="98"/>
      <c r="AW397" s="98"/>
    </row>
    <row r="398" spans="1:49" x14ac:dyDescent="0.3">
      <c r="A398" s="102"/>
      <c r="F398" s="98"/>
      <c r="G398" s="98"/>
      <c r="H398" s="98"/>
      <c r="I398" s="98"/>
      <c r="J398" s="98"/>
      <c r="K398" s="98"/>
      <c r="L398" s="98"/>
      <c r="M398" s="98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  <c r="Y398" s="98"/>
      <c r="Z398" s="98"/>
      <c r="AA398" s="98"/>
      <c r="AB398" s="98"/>
      <c r="AC398" s="98"/>
      <c r="AD398" s="98"/>
      <c r="AE398" s="98"/>
      <c r="AF398" s="98"/>
      <c r="AG398" s="98"/>
      <c r="AH398" s="98"/>
      <c r="AI398" s="98"/>
      <c r="AJ398" s="98"/>
      <c r="AK398" s="98"/>
      <c r="AL398" s="98"/>
      <c r="AM398" s="98"/>
      <c r="AN398" s="98"/>
      <c r="AO398" s="98"/>
      <c r="AP398" s="98"/>
      <c r="AQ398" s="98"/>
      <c r="AR398" s="98"/>
      <c r="AS398" s="98"/>
      <c r="AT398" s="98"/>
      <c r="AU398" s="98"/>
      <c r="AV398" s="98"/>
      <c r="AW398" s="98"/>
    </row>
    <row r="399" spans="1:49" x14ac:dyDescent="0.3">
      <c r="A399" s="102"/>
      <c r="F399" s="98"/>
      <c r="G399" s="98"/>
      <c r="H399" s="98"/>
      <c r="I399" s="98"/>
      <c r="J399" s="98"/>
      <c r="K399" s="98"/>
      <c r="L399" s="98"/>
      <c r="M399" s="98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  <c r="AA399" s="98"/>
      <c r="AB399" s="98"/>
      <c r="AC399" s="98"/>
      <c r="AD399" s="98"/>
      <c r="AE399" s="98"/>
      <c r="AF399" s="98"/>
      <c r="AG399" s="98"/>
      <c r="AH399" s="98"/>
      <c r="AI399" s="98"/>
      <c r="AJ399" s="98"/>
      <c r="AK399" s="98"/>
      <c r="AL399" s="98"/>
      <c r="AM399" s="98"/>
      <c r="AN399" s="98"/>
      <c r="AO399" s="98"/>
      <c r="AP399" s="98"/>
      <c r="AQ399" s="98"/>
      <c r="AR399" s="98"/>
      <c r="AS399" s="98"/>
      <c r="AT399" s="98"/>
      <c r="AU399" s="98"/>
      <c r="AV399" s="98"/>
      <c r="AW399" s="98"/>
    </row>
    <row r="400" spans="1:49" x14ac:dyDescent="0.3">
      <c r="A400" s="102"/>
      <c r="F400" s="98"/>
      <c r="G400" s="98"/>
      <c r="H400" s="98"/>
      <c r="I400" s="98"/>
      <c r="J400" s="98"/>
      <c r="K400" s="98"/>
      <c r="L400" s="98"/>
      <c r="M400" s="98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  <c r="Y400" s="98"/>
      <c r="Z400" s="98"/>
      <c r="AA400" s="98"/>
      <c r="AB400" s="98"/>
      <c r="AC400" s="98"/>
      <c r="AD400" s="98"/>
      <c r="AE400" s="98"/>
      <c r="AF400" s="98"/>
      <c r="AG400" s="98"/>
      <c r="AH400" s="98"/>
      <c r="AI400" s="98"/>
      <c r="AJ400" s="98"/>
      <c r="AK400" s="98"/>
      <c r="AL400" s="98"/>
      <c r="AM400" s="98"/>
      <c r="AN400" s="98"/>
      <c r="AO400" s="98"/>
      <c r="AP400" s="98"/>
      <c r="AQ400" s="98"/>
      <c r="AR400" s="98"/>
      <c r="AS400" s="98"/>
      <c r="AT400" s="98"/>
      <c r="AU400" s="98"/>
      <c r="AV400" s="98"/>
      <c r="AW400" s="98"/>
    </row>
    <row r="401" spans="1:49" x14ac:dyDescent="0.3">
      <c r="A401" s="102"/>
      <c r="F401" s="98"/>
      <c r="G401" s="98"/>
      <c r="H401" s="98"/>
      <c r="I401" s="98"/>
      <c r="J401" s="98"/>
      <c r="K401" s="98"/>
      <c r="L401" s="98"/>
      <c r="M401" s="98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  <c r="Z401" s="98"/>
      <c r="AA401" s="98"/>
      <c r="AB401" s="98"/>
      <c r="AC401" s="98"/>
      <c r="AD401" s="98"/>
      <c r="AE401" s="98"/>
      <c r="AF401" s="98"/>
      <c r="AG401" s="98"/>
      <c r="AH401" s="98"/>
      <c r="AI401" s="98"/>
      <c r="AJ401" s="98"/>
      <c r="AK401" s="98"/>
      <c r="AL401" s="98"/>
      <c r="AM401" s="98"/>
      <c r="AN401" s="98"/>
      <c r="AO401" s="98"/>
      <c r="AP401" s="98"/>
      <c r="AQ401" s="98"/>
      <c r="AR401" s="98"/>
      <c r="AS401" s="98"/>
      <c r="AT401" s="98"/>
      <c r="AU401" s="98"/>
      <c r="AV401" s="98"/>
      <c r="AW401" s="98"/>
    </row>
    <row r="402" spans="1:49" x14ac:dyDescent="0.3">
      <c r="A402" s="102"/>
      <c r="F402" s="98"/>
      <c r="G402" s="98"/>
      <c r="H402" s="98"/>
      <c r="I402" s="98"/>
      <c r="J402" s="98"/>
      <c r="K402" s="98"/>
      <c r="L402" s="98"/>
      <c r="M402" s="98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  <c r="Y402" s="98"/>
      <c r="Z402" s="98"/>
      <c r="AA402" s="98"/>
      <c r="AB402" s="98"/>
      <c r="AC402" s="98"/>
      <c r="AD402" s="98"/>
      <c r="AE402" s="98"/>
      <c r="AF402" s="98"/>
      <c r="AG402" s="98"/>
      <c r="AH402" s="98"/>
      <c r="AI402" s="98"/>
      <c r="AJ402" s="98"/>
      <c r="AK402" s="98"/>
      <c r="AL402" s="98"/>
      <c r="AM402" s="98"/>
      <c r="AN402" s="98"/>
      <c r="AO402" s="98"/>
      <c r="AP402" s="98"/>
      <c r="AQ402" s="98"/>
      <c r="AR402" s="98"/>
      <c r="AS402" s="98"/>
      <c r="AT402" s="98"/>
      <c r="AU402" s="98"/>
      <c r="AV402" s="98"/>
      <c r="AW402" s="98"/>
    </row>
    <row r="403" spans="1:49" x14ac:dyDescent="0.3">
      <c r="A403" s="102"/>
      <c r="F403" s="98"/>
      <c r="G403" s="98"/>
      <c r="H403" s="98"/>
      <c r="I403" s="98"/>
      <c r="J403" s="98"/>
      <c r="K403" s="98"/>
      <c r="L403" s="98"/>
      <c r="M403" s="98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  <c r="Y403" s="98"/>
      <c r="Z403" s="98"/>
      <c r="AA403" s="98"/>
      <c r="AB403" s="98"/>
      <c r="AC403" s="98"/>
      <c r="AD403" s="98"/>
      <c r="AE403" s="98"/>
      <c r="AF403" s="98"/>
      <c r="AG403" s="98"/>
      <c r="AH403" s="98"/>
      <c r="AI403" s="98"/>
      <c r="AJ403" s="98"/>
      <c r="AK403" s="98"/>
      <c r="AL403" s="98"/>
      <c r="AM403" s="98"/>
      <c r="AN403" s="98"/>
      <c r="AO403" s="98"/>
      <c r="AP403" s="98"/>
      <c r="AQ403" s="98"/>
      <c r="AR403" s="98"/>
      <c r="AS403" s="98"/>
      <c r="AT403" s="98"/>
      <c r="AU403" s="98"/>
      <c r="AV403" s="98"/>
      <c r="AW403" s="98"/>
    </row>
    <row r="404" spans="1:49" x14ac:dyDescent="0.3">
      <c r="A404" s="102"/>
      <c r="F404" s="98"/>
      <c r="G404" s="98"/>
      <c r="H404" s="98"/>
      <c r="I404" s="98"/>
      <c r="J404" s="98"/>
      <c r="K404" s="98"/>
      <c r="L404" s="98"/>
      <c r="M404" s="98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98"/>
      <c r="Y404" s="98"/>
      <c r="Z404" s="98"/>
      <c r="AA404" s="98"/>
      <c r="AB404" s="98"/>
      <c r="AC404" s="98"/>
      <c r="AD404" s="98"/>
      <c r="AE404" s="98"/>
      <c r="AF404" s="98"/>
      <c r="AG404" s="98"/>
      <c r="AH404" s="98"/>
      <c r="AI404" s="98"/>
      <c r="AJ404" s="98"/>
      <c r="AK404" s="98"/>
      <c r="AL404" s="98"/>
      <c r="AM404" s="98"/>
      <c r="AN404" s="98"/>
      <c r="AO404" s="98"/>
      <c r="AP404" s="98"/>
      <c r="AQ404" s="98"/>
      <c r="AR404" s="98"/>
      <c r="AS404" s="98"/>
      <c r="AT404" s="98"/>
      <c r="AU404" s="98"/>
      <c r="AV404" s="98"/>
      <c r="AW404" s="98"/>
    </row>
    <row r="405" spans="1:49" x14ac:dyDescent="0.3">
      <c r="A405" s="102"/>
      <c r="F405" s="98"/>
      <c r="G405" s="98"/>
      <c r="H405" s="98"/>
      <c r="I405" s="98"/>
      <c r="J405" s="98"/>
      <c r="K405" s="98"/>
      <c r="L405" s="98"/>
      <c r="M405" s="98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  <c r="Y405" s="98"/>
      <c r="Z405" s="98"/>
      <c r="AA405" s="98"/>
      <c r="AB405" s="98"/>
      <c r="AC405" s="98"/>
      <c r="AD405" s="98"/>
      <c r="AE405" s="98"/>
      <c r="AF405" s="98"/>
      <c r="AG405" s="98"/>
      <c r="AH405" s="98"/>
      <c r="AI405" s="98"/>
      <c r="AJ405" s="98"/>
      <c r="AK405" s="98"/>
      <c r="AL405" s="98"/>
      <c r="AM405" s="98"/>
      <c r="AN405" s="98"/>
      <c r="AO405" s="98"/>
      <c r="AP405" s="98"/>
      <c r="AQ405" s="98"/>
      <c r="AR405" s="98"/>
      <c r="AS405" s="98"/>
      <c r="AT405" s="98"/>
      <c r="AU405" s="98"/>
      <c r="AV405" s="98"/>
      <c r="AW405" s="98"/>
    </row>
    <row r="406" spans="1:49" x14ac:dyDescent="0.3">
      <c r="A406" s="102"/>
      <c r="F406" s="98"/>
      <c r="G406" s="98"/>
      <c r="H406" s="98"/>
      <c r="I406" s="98"/>
      <c r="J406" s="98"/>
      <c r="K406" s="98"/>
      <c r="L406" s="98"/>
      <c r="M406" s="98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  <c r="Y406" s="98"/>
      <c r="Z406" s="98"/>
      <c r="AA406" s="98"/>
      <c r="AB406" s="98"/>
      <c r="AC406" s="98"/>
      <c r="AD406" s="98"/>
      <c r="AE406" s="98"/>
      <c r="AF406" s="98"/>
      <c r="AG406" s="98"/>
      <c r="AH406" s="98"/>
      <c r="AI406" s="98"/>
      <c r="AJ406" s="98"/>
      <c r="AK406" s="98"/>
      <c r="AL406" s="98"/>
      <c r="AM406" s="98"/>
      <c r="AN406" s="98"/>
      <c r="AO406" s="98"/>
      <c r="AP406" s="98"/>
      <c r="AQ406" s="98"/>
      <c r="AR406" s="98"/>
      <c r="AS406" s="98"/>
      <c r="AT406" s="98"/>
      <c r="AU406" s="98"/>
      <c r="AV406" s="98"/>
      <c r="AW406" s="98"/>
    </row>
    <row r="407" spans="1:49" x14ac:dyDescent="0.3">
      <c r="A407" s="102"/>
      <c r="F407" s="98"/>
      <c r="G407" s="98"/>
      <c r="H407" s="98"/>
      <c r="I407" s="98"/>
      <c r="J407" s="98"/>
      <c r="K407" s="98"/>
      <c r="L407" s="98"/>
      <c r="M407" s="98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  <c r="AA407" s="98"/>
      <c r="AB407" s="98"/>
      <c r="AC407" s="98"/>
      <c r="AD407" s="98"/>
      <c r="AE407" s="98"/>
      <c r="AF407" s="98"/>
      <c r="AG407" s="98"/>
      <c r="AH407" s="98"/>
      <c r="AI407" s="98"/>
      <c r="AJ407" s="98"/>
      <c r="AK407" s="98"/>
      <c r="AL407" s="98"/>
      <c r="AM407" s="98"/>
      <c r="AN407" s="98"/>
      <c r="AO407" s="98"/>
      <c r="AP407" s="98"/>
      <c r="AQ407" s="98"/>
      <c r="AR407" s="98"/>
      <c r="AS407" s="98"/>
      <c r="AT407" s="98"/>
      <c r="AU407" s="98"/>
      <c r="AV407" s="98"/>
      <c r="AW407" s="98"/>
    </row>
    <row r="408" spans="1:49" x14ac:dyDescent="0.3">
      <c r="A408" s="102"/>
      <c r="F408" s="98"/>
      <c r="G408" s="98"/>
      <c r="H408" s="98"/>
      <c r="I408" s="98"/>
      <c r="J408" s="98"/>
      <c r="K408" s="98"/>
      <c r="L408" s="98"/>
      <c r="M408" s="98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  <c r="AA408" s="98"/>
      <c r="AB408" s="98"/>
      <c r="AC408" s="98"/>
      <c r="AD408" s="98"/>
      <c r="AE408" s="98"/>
      <c r="AF408" s="98"/>
      <c r="AG408" s="98"/>
      <c r="AH408" s="98"/>
      <c r="AI408" s="98"/>
      <c r="AJ408" s="98"/>
      <c r="AK408" s="98"/>
      <c r="AL408" s="98"/>
      <c r="AM408" s="98"/>
      <c r="AN408" s="98"/>
      <c r="AO408" s="98"/>
      <c r="AP408" s="98"/>
      <c r="AQ408" s="98"/>
      <c r="AR408" s="98"/>
      <c r="AS408" s="98"/>
      <c r="AT408" s="98"/>
      <c r="AU408" s="98"/>
      <c r="AV408" s="98"/>
      <c r="AW408" s="98"/>
    </row>
    <row r="409" spans="1:49" x14ac:dyDescent="0.3">
      <c r="A409" s="102"/>
      <c r="F409" s="98"/>
      <c r="G409" s="98"/>
      <c r="H409" s="98"/>
      <c r="I409" s="98"/>
      <c r="J409" s="98"/>
      <c r="K409" s="98"/>
      <c r="L409" s="98"/>
      <c r="M409" s="98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  <c r="Y409" s="98"/>
      <c r="Z409" s="98"/>
      <c r="AA409" s="98"/>
      <c r="AB409" s="98"/>
      <c r="AC409" s="98"/>
      <c r="AD409" s="98"/>
      <c r="AE409" s="98"/>
      <c r="AF409" s="98"/>
      <c r="AG409" s="98"/>
      <c r="AH409" s="98"/>
      <c r="AI409" s="98"/>
      <c r="AJ409" s="98"/>
      <c r="AK409" s="98"/>
      <c r="AL409" s="98"/>
      <c r="AM409" s="98"/>
      <c r="AN409" s="98"/>
      <c r="AO409" s="98"/>
      <c r="AP409" s="98"/>
      <c r="AQ409" s="98"/>
      <c r="AR409" s="98"/>
      <c r="AS409" s="98"/>
      <c r="AT409" s="98"/>
      <c r="AU409" s="98"/>
      <c r="AV409" s="98"/>
      <c r="AW409" s="98"/>
    </row>
    <row r="410" spans="1:49" x14ac:dyDescent="0.3">
      <c r="A410" s="102"/>
      <c r="F410" s="98"/>
      <c r="G410" s="98"/>
      <c r="H410" s="98"/>
      <c r="I410" s="98"/>
      <c r="J410" s="98"/>
      <c r="K410" s="98"/>
      <c r="L410" s="98"/>
      <c r="M410" s="98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  <c r="AA410" s="98"/>
      <c r="AB410" s="98"/>
      <c r="AC410" s="98"/>
      <c r="AD410" s="98"/>
      <c r="AE410" s="98"/>
      <c r="AF410" s="98"/>
      <c r="AG410" s="98"/>
      <c r="AH410" s="98"/>
      <c r="AI410" s="98"/>
      <c r="AJ410" s="98"/>
      <c r="AK410" s="98"/>
      <c r="AL410" s="98"/>
      <c r="AM410" s="98"/>
      <c r="AN410" s="98"/>
      <c r="AO410" s="98"/>
      <c r="AP410" s="98"/>
      <c r="AQ410" s="98"/>
      <c r="AR410" s="98"/>
      <c r="AS410" s="98"/>
      <c r="AT410" s="98"/>
      <c r="AU410" s="98"/>
      <c r="AV410" s="98"/>
      <c r="AW410" s="98"/>
    </row>
    <row r="411" spans="1:49" x14ac:dyDescent="0.3">
      <c r="A411" s="102"/>
      <c r="F411" s="98"/>
      <c r="G411" s="98"/>
      <c r="H411" s="98"/>
      <c r="I411" s="98"/>
      <c r="J411" s="98"/>
      <c r="K411" s="98"/>
      <c r="L411" s="98"/>
      <c r="M411" s="98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98"/>
      <c r="Y411" s="98"/>
      <c r="Z411" s="98"/>
      <c r="AA411" s="98"/>
      <c r="AB411" s="98"/>
      <c r="AC411" s="98"/>
      <c r="AD411" s="98"/>
      <c r="AE411" s="98"/>
      <c r="AF411" s="98"/>
      <c r="AG411" s="98"/>
      <c r="AH411" s="98"/>
      <c r="AI411" s="98"/>
      <c r="AJ411" s="98"/>
      <c r="AK411" s="98"/>
      <c r="AL411" s="98"/>
      <c r="AM411" s="98"/>
      <c r="AN411" s="98"/>
      <c r="AO411" s="98"/>
      <c r="AP411" s="98"/>
      <c r="AQ411" s="98"/>
      <c r="AR411" s="98"/>
      <c r="AS411" s="98"/>
      <c r="AT411" s="98"/>
      <c r="AU411" s="98"/>
      <c r="AV411" s="98"/>
      <c r="AW411" s="98"/>
    </row>
    <row r="412" spans="1:49" x14ac:dyDescent="0.3">
      <c r="A412" s="102"/>
      <c r="F412" s="98"/>
      <c r="G412" s="98"/>
      <c r="H412" s="98"/>
      <c r="I412" s="98"/>
      <c r="J412" s="98"/>
      <c r="K412" s="98"/>
      <c r="L412" s="98"/>
      <c r="M412" s="98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  <c r="AA412" s="98"/>
      <c r="AB412" s="98"/>
      <c r="AC412" s="98"/>
      <c r="AD412" s="98"/>
      <c r="AE412" s="98"/>
      <c r="AF412" s="98"/>
      <c r="AG412" s="98"/>
      <c r="AH412" s="98"/>
      <c r="AI412" s="98"/>
      <c r="AJ412" s="98"/>
      <c r="AK412" s="98"/>
      <c r="AL412" s="98"/>
      <c r="AM412" s="98"/>
      <c r="AN412" s="98"/>
      <c r="AO412" s="98"/>
      <c r="AP412" s="98"/>
      <c r="AQ412" s="98"/>
      <c r="AR412" s="98"/>
      <c r="AS412" s="98"/>
      <c r="AT412" s="98"/>
      <c r="AU412" s="98"/>
      <c r="AV412" s="98"/>
      <c r="AW412" s="98"/>
    </row>
    <row r="413" spans="1:49" x14ac:dyDescent="0.3">
      <c r="A413" s="102"/>
      <c r="F413" s="98"/>
      <c r="G413" s="98"/>
      <c r="H413" s="98"/>
      <c r="I413" s="98"/>
      <c r="J413" s="98"/>
      <c r="K413" s="98"/>
      <c r="L413" s="98"/>
      <c r="M413" s="98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  <c r="AA413" s="98"/>
      <c r="AB413" s="98"/>
      <c r="AC413" s="98"/>
      <c r="AD413" s="98"/>
      <c r="AE413" s="98"/>
      <c r="AF413" s="98"/>
      <c r="AG413" s="98"/>
      <c r="AH413" s="98"/>
      <c r="AI413" s="98"/>
      <c r="AJ413" s="98"/>
      <c r="AK413" s="98"/>
      <c r="AL413" s="98"/>
      <c r="AM413" s="98"/>
      <c r="AN413" s="98"/>
      <c r="AO413" s="98"/>
      <c r="AP413" s="98"/>
      <c r="AQ413" s="98"/>
      <c r="AR413" s="98"/>
      <c r="AS413" s="98"/>
      <c r="AT413" s="98"/>
      <c r="AU413" s="98"/>
      <c r="AV413" s="98"/>
      <c r="AW413" s="98"/>
    </row>
    <row r="414" spans="1:49" x14ac:dyDescent="0.3">
      <c r="A414" s="102"/>
      <c r="F414" s="98"/>
      <c r="G414" s="98"/>
      <c r="H414" s="98"/>
      <c r="I414" s="98"/>
      <c r="J414" s="98"/>
      <c r="K414" s="98"/>
      <c r="L414" s="98"/>
      <c r="M414" s="98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  <c r="AA414" s="98"/>
      <c r="AB414" s="98"/>
      <c r="AC414" s="98"/>
      <c r="AD414" s="98"/>
      <c r="AE414" s="98"/>
      <c r="AF414" s="98"/>
      <c r="AG414" s="98"/>
      <c r="AH414" s="98"/>
      <c r="AI414" s="98"/>
      <c r="AJ414" s="98"/>
      <c r="AK414" s="98"/>
      <c r="AL414" s="98"/>
      <c r="AM414" s="98"/>
      <c r="AN414" s="98"/>
      <c r="AO414" s="98"/>
      <c r="AP414" s="98"/>
      <c r="AQ414" s="98"/>
      <c r="AR414" s="98"/>
      <c r="AS414" s="98"/>
      <c r="AT414" s="98"/>
      <c r="AU414" s="98"/>
      <c r="AV414" s="98"/>
      <c r="AW414" s="98"/>
    </row>
    <row r="415" spans="1:49" x14ac:dyDescent="0.3">
      <c r="A415" s="102"/>
      <c r="F415" s="98"/>
      <c r="G415" s="98"/>
      <c r="H415" s="98"/>
      <c r="I415" s="98"/>
      <c r="J415" s="98"/>
      <c r="K415" s="98"/>
      <c r="L415" s="98"/>
      <c r="M415" s="98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  <c r="AA415" s="98"/>
      <c r="AB415" s="98"/>
      <c r="AC415" s="98"/>
      <c r="AD415" s="98"/>
      <c r="AE415" s="98"/>
      <c r="AF415" s="98"/>
      <c r="AG415" s="98"/>
      <c r="AH415" s="98"/>
      <c r="AI415" s="98"/>
      <c r="AJ415" s="98"/>
      <c r="AK415" s="98"/>
      <c r="AL415" s="98"/>
      <c r="AM415" s="98"/>
      <c r="AN415" s="98"/>
      <c r="AO415" s="98"/>
      <c r="AP415" s="98"/>
      <c r="AQ415" s="98"/>
      <c r="AR415" s="98"/>
      <c r="AS415" s="98"/>
      <c r="AT415" s="98"/>
      <c r="AU415" s="98"/>
      <c r="AV415" s="98"/>
      <c r="AW415" s="98"/>
    </row>
    <row r="416" spans="1:49" x14ac:dyDescent="0.3">
      <c r="A416" s="102"/>
      <c r="F416" s="98"/>
      <c r="G416" s="98"/>
      <c r="H416" s="98"/>
      <c r="I416" s="98"/>
      <c r="J416" s="98"/>
      <c r="K416" s="98"/>
      <c r="L416" s="98"/>
      <c r="M416" s="98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  <c r="AD416" s="98"/>
      <c r="AE416" s="98"/>
      <c r="AF416" s="98"/>
      <c r="AG416" s="98"/>
      <c r="AH416" s="98"/>
      <c r="AI416" s="98"/>
      <c r="AJ416" s="98"/>
      <c r="AK416" s="98"/>
      <c r="AL416" s="98"/>
      <c r="AM416" s="98"/>
      <c r="AN416" s="98"/>
      <c r="AO416" s="98"/>
      <c r="AP416" s="98"/>
      <c r="AQ416" s="98"/>
      <c r="AR416" s="98"/>
      <c r="AS416" s="98"/>
      <c r="AT416" s="98"/>
      <c r="AU416" s="98"/>
      <c r="AV416" s="98"/>
      <c r="AW416" s="98"/>
    </row>
    <row r="417" spans="1:49" x14ac:dyDescent="0.3">
      <c r="A417" s="102"/>
      <c r="F417" s="98"/>
      <c r="G417" s="98"/>
      <c r="H417" s="98"/>
      <c r="I417" s="98"/>
      <c r="J417" s="98"/>
      <c r="K417" s="98"/>
      <c r="L417" s="98"/>
      <c r="M417" s="98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98"/>
      <c r="Y417" s="98"/>
      <c r="Z417" s="98"/>
      <c r="AA417" s="98"/>
      <c r="AB417" s="98"/>
      <c r="AC417" s="98"/>
      <c r="AD417" s="98"/>
      <c r="AE417" s="98"/>
      <c r="AF417" s="98"/>
      <c r="AG417" s="98"/>
      <c r="AH417" s="98"/>
      <c r="AI417" s="98"/>
      <c r="AJ417" s="98"/>
      <c r="AK417" s="98"/>
      <c r="AL417" s="98"/>
      <c r="AM417" s="98"/>
      <c r="AN417" s="98"/>
      <c r="AO417" s="98"/>
      <c r="AP417" s="98"/>
      <c r="AQ417" s="98"/>
      <c r="AR417" s="98"/>
      <c r="AS417" s="98"/>
      <c r="AT417" s="98"/>
      <c r="AU417" s="98"/>
      <c r="AV417" s="98"/>
      <c r="AW417" s="98"/>
    </row>
    <row r="418" spans="1:49" x14ac:dyDescent="0.3">
      <c r="A418" s="102"/>
      <c r="F418" s="98"/>
      <c r="G418" s="98"/>
      <c r="H418" s="98"/>
      <c r="I418" s="98"/>
      <c r="J418" s="98"/>
      <c r="K418" s="98"/>
      <c r="L418" s="98"/>
      <c r="M418" s="98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98"/>
      <c r="Y418" s="98"/>
      <c r="Z418" s="98"/>
      <c r="AA418" s="98"/>
      <c r="AB418" s="98"/>
      <c r="AC418" s="98"/>
      <c r="AD418" s="98"/>
      <c r="AE418" s="98"/>
      <c r="AF418" s="98"/>
      <c r="AG418" s="98"/>
      <c r="AH418" s="98"/>
      <c r="AI418" s="98"/>
      <c r="AJ418" s="98"/>
      <c r="AK418" s="98"/>
      <c r="AL418" s="98"/>
      <c r="AM418" s="98"/>
      <c r="AN418" s="98"/>
      <c r="AO418" s="98"/>
      <c r="AP418" s="98"/>
      <c r="AQ418" s="98"/>
      <c r="AR418" s="98"/>
      <c r="AS418" s="98"/>
      <c r="AT418" s="98"/>
      <c r="AU418" s="98"/>
      <c r="AV418" s="98"/>
      <c r="AW418" s="98"/>
    </row>
    <row r="419" spans="1:49" x14ac:dyDescent="0.3">
      <c r="A419" s="102"/>
      <c r="F419" s="98"/>
      <c r="G419" s="98"/>
      <c r="H419" s="98"/>
      <c r="I419" s="98"/>
      <c r="J419" s="98"/>
      <c r="K419" s="98"/>
      <c r="L419" s="98"/>
      <c r="M419" s="98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  <c r="AA419" s="98"/>
      <c r="AB419" s="98"/>
      <c r="AC419" s="98"/>
      <c r="AD419" s="98"/>
      <c r="AE419" s="98"/>
      <c r="AF419" s="98"/>
      <c r="AG419" s="98"/>
      <c r="AH419" s="98"/>
      <c r="AI419" s="98"/>
      <c r="AJ419" s="98"/>
      <c r="AK419" s="98"/>
      <c r="AL419" s="98"/>
      <c r="AM419" s="98"/>
      <c r="AN419" s="98"/>
      <c r="AO419" s="98"/>
      <c r="AP419" s="98"/>
      <c r="AQ419" s="98"/>
      <c r="AR419" s="98"/>
      <c r="AS419" s="98"/>
      <c r="AT419" s="98"/>
      <c r="AU419" s="98"/>
      <c r="AV419" s="98"/>
      <c r="AW419" s="98"/>
    </row>
    <row r="420" spans="1:49" x14ac:dyDescent="0.3">
      <c r="A420" s="102"/>
      <c r="F420" s="98"/>
      <c r="G420" s="98"/>
      <c r="H420" s="98"/>
      <c r="I420" s="98"/>
      <c r="J420" s="98"/>
      <c r="K420" s="98"/>
      <c r="L420" s="98"/>
      <c r="M420" s="98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98"/>
      <c r="Y420" s="98"/>
      <c r="Z420" s="98"/>
      <c r="AA420" s="98"/>
      <c r="AB420" s="98"/>
      <c r="AC420" s="98"/>
      <c r="AD420" s="98"/>
      <c r="AE420" s="98"/>
      <c r="AF420" s="98"/>
      <c r="AG420" s="98"/>
      <c r="AH420" s="98"/>
      <c r="AI420" s="98"/>
      <c r="AJ420" s="98"/>
      <c r="AK420" s="98"/>
      <c r="AL420" s="98"/>
      <c r="AM420" s="98"/>
      <c r="AN420" s="98"/>
      <c r="AO420" s="98"/>
      <c r="AP420" s="98"/>
      <c r="AQ420" s="98"/>
      <c r="AR420" s="98"/>
      <c r="AS420" s="98"/>
      <c r="AT420" s="98"/>
      <c r="AU420" s="98"/>
      <c r="AV420" s="98"/>
      <c r="AW420" s="98"/>
    </row>
    <row r="421" spans="1:49" x14ac:dyDescent="0.3">
      <c r="A421" s="102"/>
      <c r="F421" s="98"/>
      <c r="G421" s="98"/>
      <c r="H421" s="98"/>
      <c r="I421" s="98"/>
      <c r="J421" s="98"/>
      <c r="K421" s="98"/>
      <c r="L421" s="98"/>
      <c r="M421" s="98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98"/>
      <c r="Y421" s="98"/>
      <c r="Z421" s="98"/>
      <c r="AA421" s="98"/>
      <c r="AB421" s="98"/>
      <c r="AC421" s="98"/>
      <c r="AD421" s="98"/>
      <c r="AE421" s="98"/>
      <c r="AF421" s="98"/>
      <c r="AG421" s="98"/>
      <c r="AH421" s="98"/>
      <c r="AI421" s="98"/>
      <c r="AJ421" s="98"/>
      <c r="AK421" s="98"/>
      <c r="AL421" s="98"/>
      <c r="AM421" s="98"/>
      <c r="AN421" s="98"/>
      <c r="AO421" s="98"/>
      <c r="AP421" s="98"/>
      <c r="AQ421" s="98"/>
      <c r="AR421" s="98"/>
      <c r="AS421" s="98"/>
      <c r="AT421" s="98"/>
      <c r="AU421" s="98"/>
      <c r="AV421" s="98"/>
      <c r="AW421" s="98"/>
    </row>
    <row r="422" spans="1:49" x14ac:dyDescent="0.3">
      <c r="A422" s="102"/>
      <c r="F422" s="98"/>
      <c r="G422" s="98"/>
      <c r="H422" s="98"/>
      <c r="I422" s="98"/>
      <c r="J422" s="98"/>
      <c r="K422" s="98"/>
      <c r="L422" s="98"/>
      <c r="M422" s="98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  <c r="Y422" s="98"/>
      <c r="Z422" s="98"/>
      <c r="AA422" s="98"/>
      <c r="AB422" s="98"/>
      <c r="AC422" s="98"/>
      <c r="AD422" s="98"/>
      <c r="AE422" s="98"/>
      <c r="AF422" s="98"/>
      <c r="AG422" s="98"/>
      <c r="AH422" s="98"/>
      <c r="AI422" s="98"/>
      <c r="AJ422" s="98"/>
      <c r="AK422" s="98"/>
      <c r="AL422" s="98"/>
      <c r="AM422" s="98"/>
      <c r="AN422" s="98"/>
      <c r="AO422" s="98"/>
      <c r="AP422" s="98"/>
      <c r="AQ422" s="98"/>
      <c r="AR422" s="98"/>
      <c r="AS422" s="98"/>
      <c r="AT422" s="98"/>
      <c r="AU422" s="98"/>
      <c r="AV422" s="98"/>
      <c r="AW422" s="98"/>
    </row>
    <row r="423" spans="1:49" x14ac:dyDescent="0.3">
      <c r="A423" s="102"/>
      <c r="F423" s="98"/>
      <c r="G423" s="98"/>
      <c r="H423" s="98"/>
      <c r="I423" s="98"/>
      <c r="J423" s="98"/>
      <c r="K423" s="98"/>
      <c r="L423" s="98"/>
      <c r="M423" s="98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98"/>
      <c r="Y423" s="98"/>
      <c r="Z423" s="98"/>
      <c r="AA423" s="98"/>
      <c r="AB423" s="98"/>
      <c r="AC423" s="98"/>
      <c r="AD423" s="98"/>
      <c r="AE423" s="98"/>
      <c r="AF423" s="98"/>
      <c r="AG423" s="98"/>
      <c r="AH423" s="98"/>
      <c r="AI423" s="98"/>
      <c r="AJ423" s="98"/>
      <c r="AK423" s="98"/>
      <c r="AL423" s="98"/>
      <c r="AM423" s="98"/>
      <c r="AN423" s="98"/>
      <c r="AO423" s="98"/>
      <c r="AP423" s="98"/>
      <c r="AQ423" s="98"/>
      <c r="AR423" s="98"/>
      <c r="AS423" s="98"/>
      <c r="AT423" s="98"/>
      <c r="AU423" s="98"/>
      <c r="AV423" s="98"/>
      <c r="AW423" s="98"/>
    </row>
    <row r="424" spans="1:49" x14ac:dyDescent="0.3">
      <c r="A424" s="102"/>
      <c r="F424" s="98"/>
      <c r="G424" s="98"/>
      <c r="H424" s="98"/>
      <c r="I424" s="98"/>
      <c r="J424" s="98"/>
      <c r="K424" s="98"/>
      <c r="L424" s="98"/>
      <c r="M424" s="98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  <c r="Y424" s="98"/>
      <c r="Z424" s="98"/>
      <c r="AA424" s="98"/>
      <c r="AB424" s="98"/>
      <c r="AC424" s="98"/>
      <c r="AD424" s="98"/>
      <c r="AE424" s="98"/>
      <c r="AF424" s="98"/>
      <c r="AG424" s="98"/>
      <c r="AH424" s="98"/>
      <c r="AI424" s="98"/>
      <c r="AJ424" s="98"/>
      <c r="AK424" s="98"/>
      <c r="AL424" s="98"/>
      <c r="AM424" s="98"/>
      <c r="AN424" s="98"/>
      <c r="AO424" s="98"/>
      <c r="AP424" s="98"/>
      <c r="AQ424" s="98"/>
      <c r="AR424" s="98"/>
      <c r="AS424" s="98"/>
      <c r="AT424" s="98"/>
      <c r="AU424" s="98"/>
      <c r="AV424" s="98"/>
      <c r="AW424" s="98"/>
    </row>
    <row r="425" spans="1:49" x14ac:dyDescent="0.3">
      <c r="A425" s="102"/>
      <c r="F425" s="98"/>
      <c r="G425" s="98"/>
      <c r="H425" s="98"/>
      <c r="I425" s="98"/>
      <c r="J425" s="98"/>
      <c r="K425" s="98"/>
      <c r="L425" s="98"/>
      <c r="M425" s="98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98"/>
      <c r="Y425" s="98"/>
      <c r="Z425" s="98"/>
      <c r="AA425" s="98"/>
      <c r="AB425" s="98"/>
      <c r="AC425" s="98"/>
      <c r="AD425" s="98"/>
      <c r="AE425" s="98"/>
      <c r="AF425" s="98"/>
      <c r="AG425" s="98"/>
      <c r="AH425" s="98"/>
      <c r="AI425" s="98"/>
      <c r="AJ425" s="98"/>
      <c r="AK425" s="98"/>
      <c r="AL425" s="98"/>
      <c r="AM425" s="98"/>
      <c r="AN425" s="98"/>
      <c r="AO425" s="98"/>
      <c r="AP425" s="98"/>
      <c r="AQ425" s="98"/>
      <c r="AR425" s="98"/>
      <c r="AS425" s="98"/>
      <c r="AT425" s="98"/>
      <c r="AU425" s="98"/>
      <c r="AV425" s="98"/>
      <c r="AW425" s="98"/>
    </row>
    <row r="426" spans="1:49" x14ac:dyDescent="0.3">
      <c r="A426" s="102"/>
      <c r="F426" s="98"/>
      <c r="G426" s="98"/>
      <c r="H426" s="98"/>
      <c r="I426" s="98"/>
      <c r="J426" s="98"/>
      <c r="K426" s="98"/>
      <c r="L426" s="98"/>
      <c r="M426" s="98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  <c r="AA426" s="98"/>
      <c r="AB426" s="98"/>
      <c r="AC426" s="98"/>
      <c r="AD426" s="98"/>
      <c r="AE426" s="98"/>
      <c r="AF426" s="98"/>
      <c r="AG426" s="98"/>
      <c r="AH426" s="98"/>
      <c r="AI426" s="98"/>
      <c r="AJ426" s="98"/>
      <c r="AK426" s="98"/>
      <c r="AL426" s="98"/>
      <c r="AM426" s="98"/>
      <c r="AN426" s="98"/>
      <c r="AO426" s="98"/>
      <c r="AP426" s="98"/>
      <c r="AQ426" s="98"/>
      <c r="AR426" s="98"/>
      <c r="AS426" s="98"/>
      <c r="AT426" s="98"/>
      <c r="AU426" s="98"/>
      <c r="AV426" s="98"/>
      <c r="AW426" s="98"/>
    </row>
    <row r="427" spans="1:49" x14ac:dyDescent="0.3">
      <c r="A427" s="102"/>
      <c r="F427" s="98"/>
      <c r="G427" s="98"/>
      <c r="H427" s="98"/>
      <c r="I427" s="98"/>
      <c r="J427" s="98"/>
      <c r="K427" s="98"/>
      <c r="L427" s="98"/>
      <c r="M427" s="98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  <c r="AB427" s="98"/>
      <c r="AC427" s="98"/>
      <c r="AD427" s="98"/>
      <c r="AE427" s="98"/>
      <c r="AF427" s="98"/>
      <c r="AG427" s="98"/>
      <c r="AH427" s="98"/>
      <c r="AI427" s="98"/>
      <c r="AJ427" s="98"/>
      <c r="AK427" s="98"/>
      <c r="AL427" s="98"/>
      <c r="AM427" s="98"/>
      <c r="AN427" s="98"/>
      <c r="AO427" s="98"/>
      <c r="AP427" s="98"/>
      <c r="AQ427" s="98"/>
      <c r="AR427" s="98"/>
      <c r="AS427" s="98"/>
      <c r="AT427" s="98"/>
      <c r="AU427" s="98"/>
      <c r="AV427" s="98"/>
      <c r="AW427" s="98"/>
    </row>
    <row r="428" spans="1:49" x14ac:dyDescent="0.3">
      <c r="A428" s="102"/>
      <c r="F428" s="98"/>
      <c r="G428" s="98"/>
      <c r="H428" s="98"/>
      <c r="I428" s="98"/>
      <c r="J428" s="98"/>
      <c r="K428" s="98"/>
      <c r="L428" s="98"/>
      <c r="M428" s="98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  <c r="AA428" s="98"/>
      <c r="AB428" s="98"/>
      <c r="AC428" s="98"/>
      <c r="AD428" s="98"/>
      <c r="AE428" s="98"/>
      <c r="AF428" s="98"/>
      <c r="AG428" s="98"/>
      <c r="AH428" s="98"/>
      <c r="AI428" s="98"/>
      <c r="AJ428" s="98"/>
      <c r="AK428" s="98"/>
      <c r="AL428" s="98"/>
      <c r="AM428" s="98"/>
      <c r="AN428" s="98"/>
      <c r="AO428" s="98"/>
      <c r="AP428" s="98"/>
      <c r="AQ428" s="98"/>
      <c r="AR428" s="98"/>
      <c r="AS428" s="98"/>
      <c r="AT428" s="98"/>
      <c r="AU428" s="98"/>
      <c r="AV428" s="98"/>
      <c r="AW428" s="98"/>
    </row>
    <row r="429" spans="1:49" x14ac:dyDescent="0.3">
      <c r="A429" s="102"/>
      <c r="F429" s="98"/>
      <c r="G429" s="98"/>
      <c r="H429" s="98"/>
      <c r="I429" s="98"/>
      <c r="J429" s="98"/>
      <c r="K429" s="98"/>
      <c r="L429" s="98"/>
      <c r="M429" s="98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  <c r="AA429" s="98"/>
      <c r="AB429" s="98"/>
      <c r="AC429" s="98"/>
      <c r="AD429" s="98"/>
      <c r="AE429" s="98"/>
      <c r="AF429" s="98"/>
      <c r="AG429" s="98"/>
      <c r="AH429" s="98"/>
      <c r="AI429" s="98"/>
      <c r="AJ429" s="98"/>
      <c r="AK429" s="98"/>
      <c r="AL429" s="98"/>
      <c r="AM429" s="98"/>
      <c r="AN429" s="98"/>
      <c r="AO429" s="98"/>
      <c r="AP429" s="98"/>
      <c r="AQ429" s="98"/>
      <c r="AR429" s="98"/>
      <c r="AS429" s="98"/>
      <c r="AT429" s="98"/>
      <c r="AU429" s="98"/>
      <c r="AV429" s="98"/>
      <c r="AW429" s="98"/>
    </row>
    <row r="430" spans="1:49" x14ac:dyDescent="0.3">
      <c r="A430" s="102"/>
      <c r="F430" s="98"/>
      <c r="G430" s="98"/>
      <c r="H430" s="98"/>
      <c r="I430" s="98"/>
      <c r="J430" s="98"/>
      <c r="K430" s="98"/>
      <c r="L430" s="98"/>
      <c r="M430" s="98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98"/>
      <c r="AK430" s="98"/>
      <c r="AL430" s="98"/>
      <c r="AM430" s="98"/>
      <c r="AN430" s="98"/>
      <c r="AO430" s="98"/>
      <c r="AP430" s="98"/>
      <c r="AQ430" s="98"/>
      <c r="AR430" s="98"/>
      <c r="AS430" s="98"/>
      <c r="AT430" s="98"/>
      <c r="AU430" s="98"/>
      <c r="AV430" s="98"/>
      <c r="AW430" s="98"/>
    </row>
    <row r="431" spans="1:49" x14ac:dyDescent="0.3">
      <c r="A431" s="102"/>
      <c r="F431" s="98"/>
      <c r="G431" s="98"/>
      <c r="H431" s="98"/>
      <c r="I431" s="98"/>
      <c r="J431" s="98"/>
      <c r="K431" s="98"/>
      <c r="L431" s="98"/>
      <c r="M431" s="98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  <c r="AA431" s="98"/>
      <c r="AB431" s="98"/>
      <c r="AC431" s="98"/>
      <c r="AD431" s="98"/>
      <c r="AE431" s="98"/>
      <c r="AF431" s="98"/>
      <c r="AG431" s="98"/>
      <c r="AH431" s="98"/>
      <c r="AI431" s="98"/>
      <c r="AJ431" s="98"/>
      <c r="AK431" s="98"/>
      <c r="AL431" s="98"/>
      <c r="AM431" s="98"/>
      <c r="AN431" s="98"/>
      <c r="AO431" s="98"/>
      <c r="AP431" s="98"/>
      <c r="AQ431" s="98"/>
      <c r="AR431" s="98"/>
      <c r="AS431" s="98"/>
      <c r="AT431" s="98"/>
      <c r="AU431" s="98"/>
      <c r="AV431" s="98"/>
      <c r="AW431" s="98"/>
    </row>
    <row r="432" spans="1:49" x14ac:dyDescent="0.3">
      <c r="A432" s="102"/>
      <c r="F432" s="98"/>
      <c r="G432" s="98"/>
      <c r="H432" s="98"/>
      <c r="I432" s="98"/>
      <c r="J432" s="98"/>
      <c r="K432" s="98"/>
      <c r="L432" s="98"/>
      <c r="M432" s="98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  <c r="Y432" s="98"/>
      <c r="Z432" s="98"/>
      <c r="AA432" s="98"/>
      <c r="AB432" s="98"/>
      <c r="AC432" s="98"/>
      <c r="AD432" s="98"/>
      <c r="AE432" s="98"/>
      <c r="AF432" s="98"/>
      <c r="AG432" s="98"/>
      <c r="AH432" s="98"/>
      <c r="AI432" s="98"/>
      <c r="AJ432" s="98"/>
      <c r="AK432" s="98"/>
      <c r="AL432" s="98"/>
      <c r="AM432" s="98"/>
      <c r="AN432" s="98"/>
      <c r="AO432" s="98"/>
      <c r="AP432" s="98"/>
      <c r="AQ432" s="98"/>
      <c r="AR432" s="98"/>
      <c r="AS432" s="98"/>
      <c r="AT432" s="98"/>
      <c r="AU432" s="98"/>
      <c r="AV432" s="98"/>
      <c r="AW432" s="98"/>
    </row>
    <row r="433" spans="1:49" x14ac:dyDescent="0.3">
      <c r="A433" s="102"/>
      <c r="F433" s="98"/>
      <c r="G433" s="98"/>
      <c r="H433" s="98"/>
      <c r="I433" s="98"/>
      <c r="J433" s="98"/>
      <c r="K433" s="98"/>
      <c r="L433" s="98"/>
      <c r="M433" s="98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  <c r="AA433" s="98"/>
      <c r="AB433" s="98"/>
      <c r="AC433" s="98"/>
      <c r="AD433" s="98"/>
      <c r="AE433" s="98"/>
      <c r="AF433" s="98"/>
      <c r="AG433" s="98"/>
      <c r="AH433" s="98"/>
      <c r="AI433" s="98"/>
      <c r="AJ433" s="98"/>
      <c r="AK433" s="98"/>
      <c r="AL433" s="98"/>
      <c r="AM433" s="98"/>
      <c r="AN433" s="98"/>
      <c r="AO433" s="98"/>
      <c r="AP433" s="98"/>
      <c r="AQ433" s="98"/>
      <c r="AR433" s="98"/>
      <c r="AS433" s="98"/>
      <c r="AT433" s="98"/>
      <c r="AU433" s="98"/>
      <c r="AV433" s="98"/>
      <c r="AW433" s="98"/>
    </row>
    <row r="434" spans="1:49" x14ac:dyDescent="0.3">
      <c r="A434" s="102"/>
      <c r="F434" s="98"/>
      <c r="G434" s="98"/>
      <c r="H434" s="98"/>
      <c r="I434" s="98"/>
      <c r="J434" s="98"/>
      <c r="K434" s="98"/>
      <c r="L434" s="98"/>
      <c r="M434" s="98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  <c r="AA434" s="98"/>
      <c r="AB434" s="98"/>
      <c r="AC434" s="98"/>
      <c r="AD434" s="98"/>
      <c r="AE434" s="98"/>
      <c r="AF434" s="98"/>
      <c r="AG434" s="98"/>
      <c r="AH434" s="98"/>
      <c r="AI434" s="98"/>
      <c r="AJ434" s="98"/>
      <c r="AK434" s="98"/>
      <c r="AL434" s="98"/>
      <c r="AM434" s="98"/>
      <c r="AN434" s="98"/>
      <c r="AO434" s="98"/>
      <c r="AP434" s="98"/>
      <c r="AQ434" s="98"/>
      <c r="AR434" s="98"/>
      <c r="AS434" s="98"/>
      <c r="AT434" s="98"/>
      <c r="AU434" s="98"/>
      <c r="AV434" s="98"/>
      <c r="AW434" s="98"/>
    </row>
    <row r="435" spans="1:49" x14ac:dyDescent="0.3">
      <c r="AW435" s="41"/>
    </row>
    <row r="436" spans="1:49" x14ac:dyDescent="0.3">
      <c r="AW436" s="41"/>
    </row>
    <row r="437" spans="1:49" x14ac:dyDescent="0.3">
      <c r="AW437" s="41"/>
    </row>
    <row r="438" spans="1:49" x14ac:dyDescent="0.3">
      <c r="AW438" s="41"/>
    </row>
    <row r="439" spans="1:49" x14ac:dyDescent="0.3">
      <c r="AW439" s="41"/>
    </row>
    <row r="440" spans="1:49" x14ac:dyDescent="0.3">
      <c r="AW440" s="41"/>
    </row>
    <row r="441" spans="1:49" x14ac:dyDescent="0.3">
      <c r="AW441" s="41"/>
    </row>
    <row r="442" spans="1:49" x14ac:dyDescent="0.3">
      <c r="AW442" s="41"/>
    </row>
    <row r="443" spans="1:49" x14ac:dyDescent="0.3">
      <c r="AW443" s="41"/>
    </row>
    <row r="444" spans="1:49" x14ac:dyDescent="0.3">
      <c r="AW444" s="41"/>
    </row>
    <row r="445" spans="1:49" x14ac:dyDescent="0.3">
      <c r="AW445" s="41"/>
    </row>
    <row r="446" spans="1:49" x14ac:dyDescent="0.3">
      <c r="AW446" s="41"/>
    </row>
    <row r="447" spans="1:49" x14ac:dyDescent="0.3">
      <c r="AW447" s="41"/>
    </row>
    <row r="448" spans="1:49" x14ac:dyDescent="0.3">
      <c r="AW448" s="41"/>
    </row>
    <row r="449" spans="49:49" x14ac:dyDescent="0.3">
      <c r="AW449" s="41"/>
    </row>
    <row r="450" spans="49:49" x14ac:dyDescent="0.3">
      <c r="AW450" s="41"/>
    </row>
    <row r="451" spans="49:49" x14ac:dyDescent="0.3">
      <c r="AW451" s="41"/>
    </row>
    <row r="452" spans="49:49" x14ac:dyDescent="0.3">
      <c r="AW452" s="41"/>
    </row>
    <row r="453" spans="49:49" x14ac:dyDescent="0.3">
      <c r="AW453" s="41"/>
    </row>
    <row r="454" spans="49:49" x14ac:dyDescent="0.3">
      <c r="AW454" s="41"/>
    </row>
    <row r="455" spans="49:49" x14ac:dyDescent="0.3">
      <c r="AW455" s="41"/>
    </row>
    <row r="456" spans="49:49" x14ac:dyDescent="0.3">
      <c r="AW456" s="41"/>
    </row>
    <row r="457" spans="49:49" x14ac:dyDescent="0.3">
      <c r="AW457" s="41"/>
    </row>
    <row r="458" spans="49:49" x14ac:dyDescent="0.3">
      <c r="AW458" s="41"/>
    </row>
    <row r="459" spans="49:49" x14ac:dyDescent="0.3">
      <c r="AW459" s="41"/>
    </row>
    <row r="460" spans="49:49" x14ac:dyDescent="0.3">
      <c r="AW460" s="41"/>
    </row>
    <row r="461" spans="49:49" x14ac:dyDescent="0.3">
      <c r="AW461" s="41"/>
    </row>
    <row r="462" spans="49:49" x14ac:dyDescent="0.3">
      <c r="AW462" s="41"/>
    </row>
    <row r="463" spans="49:49" x14ac:dyDescent="0.3">
      <c r="AW463" s="41"/>
    </row>
    <row r="464" spans="49:49" x14ac:dyDescent="0.3">
      <c r="AW464" s="41"/>
    </row>
    <row r="465" spans="49:49" x14ac:dyDescent="0.3">
      <c r="AW465" s="41"/>
    </row>
    <row r="466" spans="49:49" x14ac:dyDescent="0.3">
      <c r="AW466" s="41"/>
    </row>
    <row r="467" spans="49:49" x14ac:dyDescent="0.3">
      <c r="AW467" s="41"/>
    </row>
    <row r="468" spans="49:49" x14ac:dyDescent="0.3">
      <c r="AW468" s="41"/>
    </row>
    <row r="469" spans="49:49" x14ac:dyDescent="0.3">
      <c r="AW469" s="41"/>
    </row>
    <row r="470" spans="49:49" x14ac:dyDescent="0.3">
      <c r="AW470" s="41"/>
    </row>
    <row r="471" spans="49:49" x14ac:dyDescent="0.3">
      <c r="AW471" s="41"/>
    </row>
    <row r="472" spans="49:49" x14ac:dyDescent="0.3">
      <c r="AW472" s="41"/>
    </row>
    <row r="473" spans="49:49" x14ac:dyDescent="0.3">
      <c r="AW473" s="41"/>
    </row>
    <row r="474" spans="49:49" x14ac:dyDescent="0.3">
      <c r="AW474" s="41"/>
    </row>
    <row r="475" spans="49:49" x14ac:dyDescent="0.3">
      <c r="AW475" s="41"/>
    </row>
  </sheetData>
  <mergeCells count="2">
    <mergeCell ref="A3:AV3"/>
    <mergeCell ref="A1:AV1"/>
  </mergeCells>
  <phoneticPr fontId="4" type="noConversion"/>
  <pageMargins left="0" right="0" top="0.74803149606299213" bottom="0.74803149606299213" header="0.31496062992125984" footer="0.31496062992125984"/>
  <pageSetup paperSize="9" scale="5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69"/>
  <sheetViews>
    <sheetView workbookViewId="0">
      <selection activeCell="A2" sqref="A2"/>
    </sheetView>
  </sheetViews>
  <sheetFormatPr defaultColWidth="8.88671875" defaultRowHeight="13.8" x14ac:dyDescent="0.3"/>
  <cols>
    <col min="1" max="1" width="10.44140625" style="97" customWidth="1"/>
    <col min="2" max="2" width="3.6640625" style="97" customWidth="1"/>
    <col min="3" max="3" width="26.6640625" style="97" customWidth="1"/>
    <col min="4" max="4" width="8.88671875" style="97" hidden="1" customWidth="1"/>
    <col min="5" max="5" width="3.6640625" style="97" hidden="1" customWidth="1"/>
    <col min="6" max="6" width="11.88671875" style="97" customWidth="1"/>
    <col min="7" max="7" width="3.88671875" style="97" customWidth="1"/>
    <col min="8" max="8" width="11.88671875" style="97" hidden="1" customWidth="1"/>
    <col min="9" max="9" width="3.88671875" style="97" hidden="1" customWidth="1"/>
    <col min="10" max="10" width="10.88671875" style="97" hidden="1" customWidth="1"/>
    <col min="11" max="11" width="3.6640625" style="97" hidden="1" customWidth="1"/>
    <col min="12" max="12" width="10.88671875" style="97" hidden="1" customWidth="1"/>
    <col min="13" max="13" width="3.88671875" style="97" hidden="1" customWidth="1"/>
    <col min="14" max="14" width="8.88671875" style="97" hidden="1" customWidth="1"/>
    <col min="15" max="15" width="3.6640625" style="97" hidden="1" customWidth="1"/>
    <col min="16" max="16" width="8.88671875" style="97" hidden="1" customWidth="1"/>
    <col min="17" max="17" width="3.6640625" style="97" hidden="1" customWidth="1"/>
    <col min="18" max="18" width="0" style="97" hidden="1" customWidth="1"/>
    <col min="19" max="19" width="8.88671875" style="97"/>
    <col min="20" max="20" width="10.33203125" style="97" customWidth="1"/>
    <col min="21" max="16384" width="8.88671875" style="97"/>
  </cols>
  <sheetData>
    <row r="1" spans="1:23" x14ac:dyDescent="0.3">
      <c r="A1" s="198" t="s">
        <v>18</v>
      </c>
      <c r="B1" s="198"/>
      <c r="C1" s="198"/>
      <c r="D1" s="198"/>
      <c r="E1" s="198"/>
      <c r="F1" s="198"/>
      <c r="G1" s="198"/>
      <c r="H1" s="154"/>
      <c r="I1" s="154"/>
    </row>
    <row r="3" spans="1:23" x14ac:dyDescent="0.3">
      <c r="A3" s="199" t="s">
        <v>275</v>
      </c>
      <c r="B3" s="199"/>
      <c r="C3" s="199"/>
      <c r="D3" s="199"/>
      <c r="E3" s="199"/>
      <c r="F3" s="199"/>
      <c r="G3" s="199"/>
      <c r="H3" s="136"/>
      <c r="I3" s="136"/>
    </row>
    <row r="4" spans="1:23" ht="14.4" thickBot="1" x14ac:dyDescent="0.35">
      <c r="A4" s="136"/>
      <c r="B4" s="136"/>
      <c r="C4" s="136"/>
      <c r="D4" s="136"/>
      <c r="E4" s="136"/>
      <c r="F4" s="136"/>
      <c r="G4" s="136"/>
      <c r="H4" s="136"/>
      <c r="I4" s="136"/>
      <c r="J4" s="136"/>
      <c r="L4" s="136"/>
      <c r="M4" s="136"/>
      <c r="O4" s="136"/>
      <c r="Q4" s="136"/>
    </row>
    <row r="5" spans="1:23" x14ac:dyDescent="0.3">
      <c r="A5" s="136" t="s">
        <v>162</v>
      </c>
      <c r="F5" s="136" t="s">
        <v>162</v>
      </c>
      <c r="H5" s="155" t="s">
        <v>327</v>
      </c>
      <c r="I5" s="156"/>
      <c r="J5" s="157"/>
      <c r="K5" s="156"/>
      <c r="L5" s="158"/>
      <c r="N5" s="155" t="s">
        <v>330</v>
      </c>
      <c r="O5" s="156"/>
      <c r="P5" s="159"/>
      <c r="S5" s="136"/>
    </row>
    <row r="6" spans="1:23" x14ac:dyDescent="0.3">
      <c r="A6" s="160" t="s">
        <v>229</v>
      </c>
      <c r="F6" s="160" t="s">
        <v>239</v>
      </c>
      <c r="H6" s="161" t="s">
        <v>328</v>
      </c>
      <c r="J6" s="136" t="s">
        <v>156</v>
      </c>
      <c r="L6" s="162"/>
      <c r="N6" s="163" t="s">
        <v>156</v>
      </c>
      <c r="P6" s="164"/>
      <c r="W6" s="167"/>
    </row>
    <row r="7" spans="1:23" x14ac:dyDescent="0.3">
      <c r="A7" s="160"/>
      <c r="H7" s="161" t="s">
        <v>239</v>
      </c>
      <c r="J7" s="136" t="s">
        <v>239</v>
      </c>
      <c r="L7" s="162" t="s">
        <v>329</v>
      </c>
      <c r="N7" s="163" t="s">
        <v>331</v>
      </c>
      <c r="P7" s="164" t="s">
        <v>333</v>
      </c>
      <c r="W7" s="167"/>
    </row>
    <row r="8" spans="1:23" x14ac:dyDescent="0.3">
      <c r="H8" s="165"/>
      <c r="L8" s="164"/>
      <c r="N8" s="165"/>
      <c r="P8" s="164"/>
    </row>
    <row r="9" spans="1:23" x14ac:dyDescent="0.3">
      <c r="C9" s="166" t="s">
        <v>10</v>
      </c>
      <c r="H9" s="165"/>
      <c r="L9" s="164"/>
      <c r="N9" s="165"/>
      <c r="P9" s="164"/>
    </row>
    <row r="10" spans="1:23" x14ac:dyDescent="0.3">
      <c r="A10" s="167">
        <v>54000</v>
      </c>
      <c r="C10" s="97" t="s">
        <v>31</v>
      </c>
      <c r="F10" s="167">
        <f>Receipts!J6</f>
        <v>54000</v>
      </c>
      <c r="H10" s="168">
        <v>54000</v>
      </c>
      <c r="J10" s="97">
        <v>54000</v>
      </c>
      <c r="L10" s="169"/>
      <c r="N10" s="165">
        <v>54000</v>
      </c>
      <c r="P10" s="164"/>
      <c r="S10" s="194"/>
      <c r="U10" s="167"/>
    </row>
    <row r="11" spans="1:23" x14ac:dyDescent="0.3">
      <c r="A11" s="167"/>
      <c r="C11" s="97" t="s">
        <v>34</v>
      </c>
      <c r="F11" s="167"/>
      <c r="H11" s="168"/>
      <c r="L11" s="169"/>
      <c r="N11" s="165"/>
      <c r="P11" s="164"/>
      <c r="S11" s="167"/>
    </row>
    <row r="12" spans="1:23" x14ac:dyDescent="0.3">
      <c r="A12" s="167">
        <v>12590.25</v>
      </c>
      <c r="C12" s="97" t="s">
        <v>36</v>
      </c>
      <c r="F12" s="167">
        <f>Receipts!K6</f>
        <v>16494.919999999998</v>
      </c>
      <c r="H12" s="168"/>
      <c r="L12" s="169"/>
      <c r="N12" s="165"/>
      <c r="P12" s="164"/>
      <c r="S12" s="167"/>
      <c r="T12" s="167"/>
    </row>
    <row r="13" spans="1:23" x14ac:dyDescent="0.3">
      <c r="A13" s="167"/>
      <c r="C13" s="97" t="s">
        <v>38</v>
      </c>
      <c r="F13" s="167"/>
      <c r="H13" s="168"/>
      <c r="L13" s="169"/>
      <c r="N13" s="165"/>
      <c r="P13" s="164"/>
      <c r="S13" s="167"/>
      <c r="T13" s="167"/>
    </row>
    <row r="14" spans="1:23" x14ac:dyDescent="0.3">
      <c r="A14" s="167">
        <v>2427.96</v>
      </c>
      <c r="C14" s="97" t="s">
        <v>26</v>
      </c>
      <c r="F14" s="167">
        <f>Receipts!G6</f>
        <v>2577.29</v>
      </c>
      <c r="H14" s="168">
        <v>2500</v>
      </c>
      <c r="L14" s="169"/>
      <c r="N14" s="165"/>
      <c r="P14" s="164"/>
      <c r="S14" s="167"/>
      <c r="T14" s="167"/>
    </row>
    <row r="15" spans="1:23" x14ac:dyDescent="0.3">
      <c r="A15" s="167">
        <v>387.5</v>
      </c>
      <c r="C15" s="97" t="s">
        <v>220</v>
      </c>
      <c r="F15" s="167">
        <f>Receipts!H6</f>
        <v>337.5</v>
      </c>
      <c r="H15" s="168">
        <v>400</v>
      </c>
      <c r="L15" s="169"/>
      <c r="N15" s="165"/>
      <c r="P15" s="164"/>
      <c r="S15" s="167"/>
      <c r="T15" s="167"/>
      <c r="U15" s="167"/>
    </row>
    <row r="16" spans="1:23" x14ac:dyDescent="0.3">
      <c r="A16" s="167">
        <v>5042.5</v>
      </c>
      <c r="C16" s="97" t="s">
        <v>23</v>
      </c>
      <c r="F16" s="167">
        <f>Receipts!I6</f>
        <v>4927.5</v>
      </c>
      <c r="H16" s="168">
        <v>3552.5</v>
      </c>
      <c r="L16" s="169"/>
      <c r="N16" s="165"/>
      <c r="P16" s="164"/>
      <c r="S16" s="167"/>
      <c r="T16" s="167"/>
    </row>
    <row r="17" spans="1:22" x14ac:dyDescent="0.3">
      <c r="A17" s="167">
        <v>4433.55</v>
      </c>
      <c r="C17" s="97" t="s">
        <v>32</v>
      </c>
      <c r="F17" s="167">
        <f>Receipts!N6</f>
        <v>10118.700000000001</v>
      </c>
      <c r="H17" s="168">
        <v>7000</v>
      </c>
      <c r="L17" s="169"/>
      <c r="N17" s="165"/>
      <c r="P17" s="164"/>
      <c r="S17" s="167"/>
      <c r="T17" s="167"/>
    </row>
    <row r="18" spans="1:22" x14ac:dyDescent="0.3">
      <c r="A18" s="167">
        <v>2658.9</v>
      </c>
      <c r="C18" s="97" t="s">
        <v>40</v>
      </c>
      <c r="F18" s="167">
        <f>Receipts!O6+Receipts!P63+Receipts!P85+Receipts!P91+Receipts!P92+Receipts!E64</f>
        <v>1052.3400000000001</v>
      </c>
      <c r="H18" s="168">
        <v>1052.3399999999999</v>
      </c>
      <c r="L18" s="169"/>
      <c r="N18" s="165"/>
      <c r="P18" s="164"/>
      <c r="S18" s="167"/>
      <c r="T18" s="167"/>
    </row>
    <row r="19" spans="1:22" x14ac:dyDescent="0.3">
      <c r="A19" s="170">
        <f>SUM(A10:A18)</f>
        <v>81540.66</v>
      </c>
      <c r="C19" s="166" t="s">
        <v>11</v>
      </c>
      <c r="F19" s="170">
        <f>SUM(F10:F18)</f>
        <v>89508.249999999985</v>
      </c>
      <c r="H19" s="171">
        <f>SUM(H10:H18)</f>
        <v>68504.84</v>
      </c>
      <c r="J19" s="172">
        <f>SUM(J10:J18)</f>
        <v>54000</v>
      </c>
      <c r="L19" s="169"/>
      <c r="N19" s="173">
        <f>SUM(N10:N18)</f>
        <v>54000</v>
      </c>
      <c r="P19" s="164"/>
      <c r="S19" s="167"/>
      <c r="T19" s="167"/>
      <c r="U19" s="167"/>
      <c r="V19" s="167"/>
    </row>
    <row r="20" spans="1:22" x14ac:dyDescent="0.3">
      <c r="H20" s="165"/>
      <c r="L20" s="164"/>
      <c r="N20" s="165"/>
      <c r="P20" s="164"/>
    </row>
    <row r="21" spans="1:22" x14ac:dyDescent="0.3">
      <c r="C21" s="166" t="s">
        <v>12</v>
      </c>
      <c r="H21" s="165"/>
      <c r="L21" s="164"/>
      <c r="N21" s="165"/>
      <c r="P21" s="164"/>
    </row>
    <row r="22" spans="1:22" x14ac:dyDescent="0.3">
      <c r="A22" s="167">
        <v>13657.1</v>
      </c>
      <c r="C22" s="97" t="s">
        <v>111</v>
      </c>
      <c r="D22" s="97" t="s">
        <v>41</v>
      </c>
      <c r="F22" s="167">
        <f>Payments!G7</f>
        <v>14195.220000000001</v>
      </c>
      <c r="H22" s="168">
        <v>13675.08</v>
      </c>
      <c r="J22" s="167">
        <v>13250</v>
      </c>
      <c r="L22" s="169"/>
      <c r="N22" s="174">
        <v>14500</v>
      </c>
      <c r="P22" s="175">
        <f>N22-J22</f>
        <v>1250</v>
      </c>
      <c r="S22" s="194"/>
    </row>
    <row r="23" spans="1:22" x14ac:dyDescent="0.3">
      <c r="A23" s="167">
        <v>690.45</v>
      </c>
      <c r="C23" s="97" t="s">
        <v>112</v>
      </c>
      <c r="D23" s="97" t="s">
        <v>43</v>
      </c>
      <c r="F23" s="167">
        <f>Payments!H7</f>
        <v>872.44999999999982</v>
      </c>
      <c r="H23" s="168">
        <v>657.37</v>
      </c>
      <c r="J23" s="167">
        <v>600</v>
      </c>
      <c r="L23" s="169"/>
      <c r="N23" s="174">
        <v>650</v>
      </c>
      <c r="P23" s="175">
        <f t="shared" ref="P23:P52" si="0">N23-J23</f>
        <v>50</v>
      </c>
      <c r="S23" s="167"/>
    </row>
    <row r="24" spans="1:22" x14ac:dyDescent="0.3">
      <c r="A24" s="167">
        <v>613.33000000000004</v>
      </c>
      <c r="C24" s="97" t="s">
        <v>113</v>
      </c>
      <c r="D24" s="97" t="s">
        <v>44</v>
      </c>
      <c r="F24" s="167">
        <f>Payments!I7</f>
        <v>762.07999999999993</v>
      </c>
      <c r="H24" s="168">
        <v>1360.08</v>
      </c>
      <c r="J24" s="167">
        <v>500</v>
      </c>
      <c r="L24" s="169"/>
      <c r="N24" s="174">
        <v>500</v>
      </c>
      <c r="P24" s="175"/>
      <c r="S24" s="167"/>
    </row>
    <row r="25" spans="1:22" x14ac:dyDescent="0.3">
      <c r="A25" s="167"/>
      <c r="C25" s="97" t="s">
        <v>114</v>
      </c>
      <c r="D25" s="97" t="s">
        <v>45</v>
      </c>
      <c r="F25" s="167"/>
      <c r="H25" s="168"/>
      <c r="J25" s="167"/>
      <c r="L25" s="169"/>
      <c r="N25" s="174"/>
      <c r="P25" s="175"/>
      <c r="S25" s="167"/>
    </row>
    <row r="26" spans="1:22" x14ac:dyDescent="0.3">
      <c r="A26" s="167"/>
      <c r="C26" s="97" t="s">
        <v>115</v>
      </c>
      <c r="D26" s="97" t="s">
        <v>46</v>
      </c>
      <c r="F26" s="167"/>
      <c r="H26" s="168">
        <v>50</v>
      </c>
      <c r="J26" s="167">
        <v>50</v>
      </c>
      <c r="L26" s="169"/>
      <c r="M26" s="97" t="s">
        <v>222</v>
      </c>
      <c r="N26" s="174">
        <v>50</v>
      </c>
      <c r="P26" s="175"/>
      <c r="S26" s="167"/>
    </row>
    <row r="27" spans="1:22" x14ac:dyDescent="0.3">
      <c r="A27" s="167">
        <v>565</v>
      </c>
      <c r="C27" s="97" t="s">
        <v>59</v>
      </c>
      <c r="D27" s="97" t="s">
        <v>47</v>
      </c>
      <c r="F27" s="167">
        <f>Payments!L7</f>
        <v>565</v>
      </c>
      <c r="H27" s="168">
        <v>1000</v>
      </c>
      <c r="J27" s="167">
        <v>1000</v>
      </c>
      <c r="L27" s="169"/>
      <c r="N27" s="174">
        <v>1000</v>
      </c>
      <c r="P27" s="175"/>
      <c r="S27" s="167"/>
    </row>
    <row r="28" spans="1:22" x14ac:dyDescent="0.3">
      <c r="A28" s="167">
        <v>2900.86</v>
      </c>
      <c r="C28" s="97" t="s">
        <v>5</v>
      </c>
      <c r="D28" s="97" t="s">
        <v>48</v>
      </c>
      <c r="F28" s="167">
        <f>Payments!M7</f>
        <v>2969.04</v>
      </c>
      <c r="H28" s="168">
        <v>3000</v>
      </c>
      <c r="J28" s="167">
        <v>3000</v>
      </c>
      <c r="L28" s="169"/>
      <c r="N28" s="174">
        <v>3000</v>
      </c>
      <c r="P28" s="175"/>
      <c r="S28" s="167"/>
    </row>
    <row r="29" spans="1:22" x14ac:dyDescent="0.3">
      <c r="A29" s="167">
        <v>128.80000000000001</v>
      </c>
      <c r="C29" s="97" t="s">
        <v>116</v>
      </c>
      <c r="D29" s="97" t="s">
        <v>49</v>
      </c>
      <c r="F29" s="167">
        <f>Payments!N7</f>
        <v>124.00000000000001</v>
      </c>
      <c r="H29" s="168">
        <v>150</v>
      </c>
      <c r="J29" s="167">
        <v>150</v>
      </c>
      <c r="L29" s="169"/>
      <c r="N29" s="174">
        <v>150</v>
      </c>
      <c r="P29" s="175"/>
      <c r="S29" s="167"/>
    </row>
    <row r="30" spans="1:22" x14ac:dyDescent="0.3">
      <c r="A30" s="167">
        <v>1345</v>
      </c>
      <c r="C30" s="97" t="s">
        <v>117</v>
      </c>
      <c r="D30" s="97" t="s">
        <v>50</v>
      </c>
      <c r="F30" s="167">
        <f>Payments!O7</f>
        <v>2230</v>
      </c>
      <c r="H30" s="168">
        <v>2500</v>
      </c>
      <c r="J30" s="167">
        <v>2500</v>
      </c>
      <c r="L30" s="169"/>
      <c r="N30" s="174">
        <v>2500</v>
      </c>
      <c r="P30" s="175"/>
      <c r="S30" s="167"/>
    </row>
    <row r="31" spans="1:22" x14ac:dyDescent="0.3">
      <c r="A31" s="167"/>
      <c r="C31" s="97" t="s">
        <v>118</v>
      </c>
      <c r="D31" s="97" t="s">
        <v>51</v>
      </c>
      <c r="F31" s="167"/>
      <c r="H31" s="168">
        <v>50</v>
      </c>
      <c r="J31" s="167">
        <v>50</v>
      </c>
      <c r="L31" s="169"/>
      <c r="N31" s="174">
        <v>50</v>
      </c>
      <c r="P31" s="175"/>
      <c r="S31" s="167"/>
    </row>
    <row r="32" spans="1:22" x14ac:dyDescent="0.3">
      <c r="A32" s="167"/>
      <c r="C32" s="97" t="s">
        <v>119</v>
      </c>
      <c r="D32" s="97" t="s">
        <v>52</v>
      </c>
      <c r="F32" s="167">
        <f>Payments!Q7</f>
        <v>35.1</v>
      </c>
      <c r="H32" s="168">
        <v>100</v>
      </c>
      <c r="J32" s="167">
        <v>100</v>
      </c>
      <c r="L32" s="169"/>
      <c r="N32" s="174">
        <v>100</v>
      </c>
      <c r="P32" s="175"/>
      <c r="S32" s="167"/>
    </row>
    <row r="33" spans="1:20" x14ac:dyDescent="0.3">
      <c r="A33" s="167">
        <v>70</v>
      </c>
      <c r="C33" s="97" t="s">
        <v>65</v>
      </c>
      <c r="D33" s="97" t="s">
        <v>53</v>
      </c>
      <c r="F33" s="167">
        <f>Payments!R7</f>
        <v>90</v>
      </c>
      <c r="H33" s="168">
        <v>70</v>
      </c>
      <c r="J33" s="167">
        <v>100</v>
      </c>
      <c r="L33" s="169"/>
      <c r="N33" s="174">
        <v>100</v>
      </c>
      <c r="P33" s="175"/>
      <c r="S33" s="167"/>
    </row>
    <row r="34" spans="1:20" x14ac:dyDescent="0.3">
      <c r="A34" s="167"/>
      <c r="C34" s="97" t="s">
        <v>240</v>
      </c>
      <c r="D34" s="97" t="s">
        <v>54</v>
      </c>
      <c r="F34" s="167">
        <f>Payments!S7</f>
        <v>648</v>
      </c>
      <c r="H34" s="168">
        <v>500</v>
      </c>
      <c r="J34" s="167">
        <v>1500</v>
      </c>
      <c r="L34" s="176">
        <f t="shared" ref="L34:L58" si="1">H34-J34</f>
        <v>-1000</v>
      </c>
      <c r="N34" s="174"/>
      <c r="P34" s="175">
        <f t="shared" si="0"/>
        <v>-1500</v>
      </c>
      <c r="S34" s="167"/>
    </row>
    <row r="35" spans="1:20" x14ac:dyDescent="0.3">
      <c r="A35" s="167">
        <v>14350.97</v>
      </c>
      <c r="C35" s="97" t="s">
        <v>66</v>
      </c>
      <c r="D35" s="97" t="s">
        <v>55</v>
      </c>
      <c r="F35" s="167"/>
      <c r="H35" s="168"/>
      <c r="J35" s="167"/>
      <c r="L35" s="169"/>
      <c r="N35" s="174"/>
      <c r="P35" s="175"/>
      <c r="S35" s="167"/>
      <c r="T35" s="194"/>
    </row>
    <row r="36" spans="1:20" x14ac:dyDescent="0.3">
      <c r="A36" s="167">
        <v>1868</v>
      </c>
      <c r="C36" s="97" t="s">
        <v>83</v>
      </c>
      <c r="D36" s="97" t="s">
        <v>78</v>
      </c>
      <c r="F36" s="167">
        <f>Payments!U7</f>
        <v>981</v>
      </c>
      <c r="H36" s="168">
        <v>1000</v>
      </c>
      <c r="J36" s="167">
        <v>1000</v>
      </c>
      <c r="L36" s="169"/>
      <c r="N36" s="174">
        <v>1000</v>
      </c>
      <c r="P36" s="175"/>
      <c r="S36" s="167"/>
      <c r="T36" s="195"/>
    </row>
    <row r="37" spans="1:20" x14ac:dyDescent="0.3">
      <c r="A37" s="167"/>
      <c r="C37" s="97" t="s">
        <v>84</v>
      </c>
      <c r="D37" s="97" t="s">
        <v>79</v>
      </c>
      <c r="F37" s="167">
        <f>Payments!V7</f>
        <v>60</v>
      </c>
      <c r="H37" s="168">
        <v>60</v>
      </c>
      <c r="J37" s="167">
        <v>40</v>
      </c>
      <c r="L37" s="169"/>
      <c r="N37" s="174">
        <v>40</v>
      </c>
      <c r="P37" s="175"/>
      <c r="S37" s="167"/>
      <c r="T37" s="195"/>
    </row>
    <row r="38" spans="1:20" x14ac:dyDescent="0.3">
      <c r="A38" s="167"/>
      <c r="C38" s="97" t="s">
        <v>85</v>
      </c>
      <c r="D38" s="97" t="s">
        <v>80</v>
      </c>
      <c r="F38" s="167"/>
      <c r="H38" s="168"/>
      <c r="J38" s="167"/>
      <c r="L38" s="169"/>
      <c r="N38" s="174"/>
      <c r="P38" s="175"/>
      <c r="S38" s="167"/>
      <c r="T38" s="195"/>
    </row>
    <row r="39" spans="1:20" x14ac:dyDescent="0.3">
      <c r="A39" s="167">
        <v>33</v>
      </c>
      <c r="C39" s="97" t="s">
        <v>86</v>
      </c>
      <c r="D39" s="97" t="s">
        <v>81</v>
      </c>
      <c r="F39" s="167">
        <f>Payments!X7</f>
        <v>33</v>
      </c>
      <c r="H39" s="168">
        <v>30</v>
      </c>
      <c r="J39" s="167">
        <v>30</v>
      </c>
      <c r="L39" s="169"/>
      <c r="N39" s="174">
        <v>30</v>
      </c>
      <c r="P39" s="175"/>
      <c r="S39" s="167"/>
      <c r="T39" s="195"/>
    </row>
    <row r="40" spans="1:20" x14ac:dyDescent="0.3">
      <c r="A40" s="167">
        <v>35</v>
      </c>
      <c r="C40" s="97" t="s">
        <v>87</v>
      </c>
      <c r="D40" s="97" t="s">
        <v>82</v>
      </c>
      <c r="F40" s="167">
        <f>Payments!Y7</f>
        <v>35</v>
      </c>
      <c r="H40" s="168">
        <v>35</v>
      </c>
      <c r="J40" s="167">
        <v>35</v>
      </c>
      <c r="L40" s="169"/>
      <c r="N40" s="174">
        <v>35</v>
      </c>
      <c r="P40" s="175"/>
      <c r="S40" s="167"/>
      <c r="T40" s="195"/>
    </row>
    <row r="41" spans="1:20" x14ac:dyDescent="0.3">
      <c r="A41" s="167">
        <v>1590.9</v>
      </c>
      <c r="C41" s="97" t="s">
        <v>126</v>
      </c>
      <c r="D41" s="97" t="s">
        <v>88</v>
      </c>
      <c r="F41" s="167">
        <f>Payments!Z7</f>
        <v>401.98</v>
      </c>
      <c r="H41" s="168">
        <v>500</v>
      </c>
      <c r="J41" s="167">
        <v>150</v>
      </c>
      <c r="L41" s="169"/>
      <c r="N41" s="174">
        <v>250</v>
      </c>
      <c r="P41" s="175">
        <f t="shared" si="0"/>
        <v>100</v>
      </c>
      <c r="S41" s="167"/>
      <c r="T41" s="194"/>
    </row>
    <row r="42" spans="1:20" x14ac:dyDescent="0.3">
      <c r="A42" s="167">
        <v>12330</v>
      </c>
      <c r="C42" s="97" t="s">
        <v>127</v>
      </c>
      <c r="D42" s="97" t="s">
        <v>89</v>
      </c>
      <c r="F42" s="167">
        <f>Payments!AA7</f>
        <v>13206.599999999999</v>
      </c>
      <c r="H42" s="168">
        <v>15000</v>
      </c>
      <c r="J42" s="167">
        <v>15000</v>
      </c>
      <c r="L42" s="169"/>
      <c r="N42" s="174">
        <v>15000</v>
      </c>
      <c r="P42" s="175"/>
      <c r="S42" s="167"/>
      <c r="T42" s="194"/>
    </row>
    <row r="43" spans="1:20" x14ac:dyDescent="0.3">
      <c r="A43" s="167"/>
      <c r="C43" s="97" t="s">
        <v>128</v>
      </c>
      <c r="D43" s="97" t="s">
        <v>90</v>
      </c>
      <c r="H43" s="165"/>
      <c r="J43" s="167"/>
      <c r="L43" s="169"/>
      <c r="N43" s="174"/>
      <c r="P43" s="175"/>
      <c r="S43" s="167"/>
      <c r="T43" s="195"/>
    </row>
    <row r="44" spans="1:20" x14ac:dyDescent="0.3">
      <c r="A44" s="167">
        <v>3058.23</v>
      </c>
      <c r="C44" s="97" t="s">
        <v>150</v>
      </c>
      <c r="D44" s="97" t="s">
        <v>91</v>
      </c>
      <c r="F44" s="167">
        <f>Payments!AC7</f>
        <v>433.3</v>
      </c>
      <c r="H44" s="168">
        <v>1000</v>
      </c>
      <c r="J44" s="167">
        <v>1000</v>
      </c>
      <c r="L44" s="169"/>
      <c r="N44" s="174">
        <v>1000</v>
      </c>
      <c r="P44" s="175"/>
      <c r="S44" s="167"/>
      <c r="T44" s="195"/>
    </row>
    <row r="45" spans="1:20" x14ac:dyDescent="0.3">
      <c r="A45" s="167"/>
      <c r="C45" s="97" t="s">
        <v>100</v>
      </c>
      <c r="D45" s="97" t="s">
        <v>92</v>
      </c>
      <c r="F45" s="167"/>
      <c r="H45" s="168"/>
      <c r="J45" s="167"/>
      <c r="L45" s="169"/>
      <c r="N45" s="174"/>
      <c r="P45" s="175"/>
      <c r="S45" s="167"/>
      <c r="T45" s="195"/>
    </row>
    <row r="46" spans="1:20" x14ac:dyDescent="0.3">
      <c r="A46" s="167">
        <v>300</v>
      </c>
      <c r="C46" s="97" t="s">
        <v>129</v>
      </c>
      <c r="D46" s="97" t="s">
        <v>93</v>
      </c>
      <c r="F46" s="167">
        <f>Payments!AE7</f>
        <v>7825</v>
      </c>
      <c r="H46" s="168">
        <v>8000</v>
      </c>
      <c r="J46" s="167">
        <v>5000</v>
      </c>
      <c r="L46" s="169"/>
      <c r="N46" s="174">
        <v>5000</v>
      </c>
      <c r="P46" s="175"/>
      <c r="S46" s="167"/>
      <c r="T46" s="194"/>
    </row>
    <row r="47" spans="1:20" x14ac:dyDescent="0.3">
      <c r="A47" s="167">
        <v>334</v>
      </c>
      <c r="C47" s="97" t="s">
        <v>130</v>
      </c>
      <c r="D47" s="97" t="s">
        <v>94</v>
      </c>
      <c r="F47" s="167">
        <f>Payments!AF7</f>
        <v>18951.75</v>
      </c>
      <c r="H47" s="168">
        <v>6500</v>
      </c>
      <c r="J47" s="167">
        <v>20000</v>
      </c>
      <c r="L47" s="176">
        <f t="shared" si="1"/>
        <v>-13500</v>
      </c>
      <c r="N47" s="174">
        <v>20000</v>
      </c>
      <c r="P47" s="175"/>
      <c r="S47" s="167"/>
      <c r="T47" s="194"/>
    </row>
    <row r="48" spans="1:20" x14ac:dyDescent="0.3">
      <c r="A48" s="167">
        <v>1816.8</v>
      </c>
      <c r="C48" s="97" t="s">
        <v>131</v>
      </c>
      <c r="D48" s="97" t="s">
        <v>95</v>
      </c>
      <c r="F48" s="167">
        <f>Payments!AG7</f>
        <v>275</v>
      </c>
      <c r="H48" s="168">
        <v>300</v>
      </c>
      <c r="J48" s="167">
        <v>2500</v>
      </c>
      <c r="L48" s="176">
        <f t="shared" si="1"/>
        <v>-2200</v>
      </c>
      <c r="N48" s="174"/>
      <c r="P48" s="175">
        <f t="shared" si="0"/>
        <v>-2500</v>
      </c>
      <c r="S48" s="167"/>
      <c r="T48" s="195"/>
    </row>
    <row r="49" spans="1:22" x14ac:dyDescent="0.3">
      <c r="A49" s="167">
        <v>4516</v>
      </c>
      <c r="C49" s="97" t="s">
        <v>132</v>
      </c>
      <c r="D49" s="97" t="s">
        <v>96</v>
      </c>
      <c r="F49" s="167">
        <f>Payments!AH7</f>
        <v>9179.76</v>
      </c>
      <c r="H49" s="168">
        <v>10000</v>
      </c>
      <c r="J49" s="167">
        <v>15000</v>
      </c>
      <c r="L49" s="169"/>
      <c r="N49" s="174">
        <v>15000</v>
      </c>
      <c r="P49" s="175"/>
      <c r="S49" s="167"/>
      <c r="T49" s="194"/>
    </row>
    <row r="50" spans="1:22" x14ac:dyDescent="0.3">
      <c r="A50" s="167"/>
      <c r="C50" s="97" t="s">
        <v>73</v>
      </c>
      <c r="D50" s="97" t="s">
        <v>67</v>
      </c>
      <c r="F50" s="167"/>
      <c r="H50" s="168"/>
      <c r="J50" s="167"/>
      <c r="L50" s="169"/>
      <c r="N50" s="174"/>
      <c r="P50" s="175"/>
      <c r="S50" s="167"/>
      <c r="T50" s="195"/>
    </row>
    <row r="51" spans="1:22" x14ac:dyDescent="0.3">
      <c r="A51" s="167"/>
      <c r="C51" s="97" t="s">
        <v>74</v>
      </c>
      <c r="D51" s="97" t="s">
        <v>68</v>
      </c>
      <c r="F51" s="167"/>
      <c r="H51" s="168"/>
      <c r="J51" s="167"/>
      <c r="L51" s="169"/>
      <c r="N51" s="174"/>
      <c r="P51" s="175"/>
      <c r="S51" s="167"/>
      <c r="T51" s="195"/>
    </row>
    <row r="52" spans="1:22" x14ac:dyDescent="0.3">
      <c r="A52" s="167"/>
      <c r="C52" s="97" t="s">
        <v>120</v>
      </c>
      <c r="D52" s="97" t="s">
        <v>69</v>
      </c>
      <c r="F52" s="167">
        <f>Payments!AK7</f>
        <v>850.92</v>
      </c>
      <c r="H52" s="168">
        <v>1000</v>
      </c>
      <c r="J52" s="167"/>
      <c r="L52" s="169"/>
      <c r="N52" s="174">
        <v>1000</v>
      </c>
      <c r="P52" s="175">
        <f t="shared" si="0"/>
        <v>1000</v>
      </c>
      <c r="S52" s="167"/>
      <c r="T52" s="195"/>
    </row>
    <row r="53" spans="1:22" x14ac:dyDescent="0.3">
      <c r="A53" s="167">
        <v>480</v>
      </c>
      <c r="C53" s="97" t="s">
        <v>121</v>
      </c>
      <c r="D53" s="97" t="s">
        <v>70</v>
      </c>
      <c r="F53" s="167">
        <f>Payments!AL7</f>
        <v>0</v>
      </c>
      <c r="H53" s="168"/>
      <c r="J53" s="167"/>
      <c r="L53" s="169"/>
      <c r="N53" s="174"/>
      <c r="P53" s="175"/>
      <c r="S53" s="167"/>
      <c r="T53" s="195"/>
    </row>
    <row r="54" spans="1:22" x14ac:dyDescent="0.3">
      <c r="A54" s="167"/>
      <c r="C54" s="97" t="s">
        <v>122</v>
      </c>
      <c r="D54" s="97" t="s">
        <v>71</v>
      </c>
      <c r="F54" s="167"/>
      <c r="H54" s="168"/>
      <c r="J54" s="167"/>
      <c r="L54" s="169"/>
      <c r="N54" s="174"/>
      <c r="P54" s="175"/>
      <c r="S54" s="167"/>
      <c r="T54" s="195"/>
    </row>
    <row r="55" spans="1:22" x14ac:dyDescent="0.3">
      <c r="A55" s="167"/>
      <c r="C55" s="97" t="s">
        <v>123</v>
      </c>
      <c r="D55" s="97" t="s">
        <v>72</v>
      </c>
      <c r="F55" s="167"/>
      <c r="H55" s="168"/>
      <c r="J55" s="167"/>
      <c r="L55" s="169"/>
      <c r="N55" s="174"/>
      <c r="P55" s="175"/>
      <c r="S55" s="167"/>
      <c r="T55" s="195"/>
    </row>
    <row r="56" spans="1:22" x14ac:dyDescent="0.3">
      <c r="A56" s="167"/>
      <c r="C56" s="97" t="s">
        <v>190</v>
      </c>
      <c r="D56" s="97" t="s">
        <v>106</v>
      </c>
      <c r="F56" s="167"/>
      <c r="H56" s="168"/>
      <c r="J56" s="167"/>
      <c r="L56" s="169"/>
      <c r="N56" s="174"/>
      <c r="P56" s="175"/>
      <c r="S56" s="167"/>
      <c r="T56" s="195"/>
    </row>
    <row r="57" spans="1:22" x14ac:dyDescent="0.3">
      <c r="A57" s="167">
        <v>1016.8</v>
      </c>
      <c r="C57" s="97" t="s">
        <v>124</v>
      </c>
      <c r="D57" s="97" t="s">
        <v>108</v>
      </c>
      <c r="F57" s="167">
        <f>Payments!AP7</f>
        <v>4116.8</v>
      </c>
      <c r="H57" s="168">
        <v>5000</v>
      </c>
      <c r="J57" s="167">
        <v>5000</v>
      </c>
      <c r="L57" s="169"/>
      <c r="N57" s="174">
        <v>5000</v>
      </c>
      <c r="P57" s="175"/>
      <c r="S57" s="167"/>
      <c r="T57" s="194"/>
    </row>
    <row r="58" spans="1:22" x14ac:dyDescent="0.3">
      <c r="A58" s="167">
        <v>2447.6999999999998</v>
      </c>
      <c r="C58" s="97" t="s">
        <v>23</v>
      </c>
      <c r="D58" s="97" t="s">
        <v>109</v>
      </c>
      <c r="F58" s="167">
        <f>Payments!AQ7</f>
        <v>395.74</v>
      </c>
      <c r="H58" s="168">
        <v>1000</v>
      </c>
      <c r="J58" s="167">
        <v>5000</v>
      </c>
      <c r="L58" s="176">
        <f t="shared" si="1"/>
        <v>-4000</v>
      </c>
      <c r="N58" s="174">
        <v>5000</v>
      </c>
      <c r="P58" s="175"/>
      <c r="S58" s="167"/>
      <c r="T58" s="194"/>
    </row>
    <row r="59" spans="1:22" x14ac:dyDescent="0.3">
      <c r="A59" s="167"/>
      <c r="C59" s="97" t="s">
        <v>33</v>
      </c>
      <c r="F59" s="167"/>
      <c r="H59" s="168"/>
      <c r="J59" s="167"/>
      <c r="L59" s="169"/>
      <c r="N59" s="174"/>
      <c r="P59" s="175"/>
      <c r="S59" s="167"/>
      <c r="T59" s="195"/>
    </row>
    <row r="60" spans="1:22" x14ac:dyDescent="0.3">
      <c r="A60" s="167"/>
      <c r="C60" s="97" t="s">
        <v>110</v>
      </c>
      <c r="F60" s="167"/>
      <c r="H60" s="168"/>
      <c r="J60" s="167"/>
      <c r="L60" s="169"/>
      <c r="N60" s="174"/>
      <c r="P60" s="175"/>
      <c r="S60" s="167"/>
      <c r="T60" s="195"/>
    </row>
    <row r="61" spans="1:22" x14ac:dyDescent="0.3">
      <c r="A61" s="167">
        <v>7455.77</v>
      </c>
      <c r="C61" s="97" t="s">
        <v>125</v>
      </c>
      <c r="F61" s="167">
        <f>Payments!AV7</f>
        <v>10353.089999999998</v>
      </c>
      <c r="H61" s="168"/>
      <c r="J61" s="167"/>
      <c r="L61" s="169"/>
      <c r="N61" s="174"/>
      <c r="P61" s="175"/>
      <c r="S61" s="167"/>
      <c r="T61" s="194"/>
    </row>
    <row r="62" spans="1:22" ht="14.4" thickBot="1" x14ac:dyDescent="0.35">
      <c r="A62" s="170">
        <f>SUM(A22:A61)</f>
        <v>71603.710000000006</v>
      </c>
      <c r="C62" s="166" t="s">
        <v>13</v>
      </c>
      <c r="F62" s="170">
        <f>SUM(F22:F61)</f>
        <v>89589.83</v>
      </c>
      <c r="H62" s="177">
        <f>SUM(H22:H61)</f>
        <v>72537.53</v>
      </c>
      <c r="I62" s="178"/>
      <c r="J62" s="179">
        <f>SUM(J22:J61)</f>
        <v>92555</v>
      </c>
      <c r="K62" s="178"/>
      <c r="L62" s="180">
        <f>SUM(L22:L61)</f>
        <v>-20700</v>
      </c>
      <c r="N62" s="181">
        <f>SUM(N22:N61)</f>
        <v>90955</v>
      </c>
      <c r="O62" s="178"/>
      <c r="P62" s="182"/>
      <c r="S62" s="167"/>
      <c r="T62" s="194"/>
      <c r="U62" s="167"/>
      <c r="V62" s="167"/>
    </row>
    <row r="64" spans="1:22" ht="14.4" thickBot="1" x14ac:dyDescent="0.35">
      <c r="A64" s="179">
        <f>A19-A62</f>
        <v>9936.9499999999971</v>
      </c>
      <c r="C64" s="166" t="s">
        <v>14</v>
      </c>
      <c r="E64" s="167"/>
      <c r="F64" s="179">
        <f>F19-F62</f>
        <v>-81.580000000016298</v>
      </c>
      <c r="H64" s="167"/>
      <c r="J64" s="179">
        <f>J19-J62</f>
        <v>-38555</v>
      </c>
      <c r="L64" s="167"/>
      <c r="N64" s="183">
        <f>N19-N62</f>
        <v>-36955</v>
      </c>
    </row>
    <row r="65" spans="6:12" ht="14.4" thickBot="1" x14ac:dyDescent="0.35"/>
    <row r="66" spans="6:12" x14ac:dyDescent="0.3">
      <c r="F66" s="184">
        <f>Receipts!E6-Payments!F7</f>
        <v>-81.580000000001746</v>
      </c>
      <c r="H66" s="167"/>
    </row>
    <row r="67" spans="6:12" ht="14.4" thickBot="1" x14ac:dyDescent="0.35">
      <c r="F67" s="185">
        <f>F64-F66</f>
        <v>-1.4551915228366852E-11</v>
      </c>
      <c r="H67" s="186" t="s">
        <v>332</v>
      </c>
      <c r="I67" s="187"/>
      <c r="J67" s="187"/>
      <c r="K67" s="187"/>
      <c r="L67" s="187"/>
    </row>
    <row r="68" spans="6:12" x14ac:dyDescent="0.3">
      <c r="F68" s="167"/>
      <c r="H68" s="167"/>
    </row>
    <row r="69" spans="6:12" x14ac:dyDescent="0.3">
      <c r="F69" s="167"/>
      <c r="H69" s="167"/>
    </row>
  </sheetData>
  <mergeCells count="2">
    <mergeCell ref="A1:G1"/>
    <mergeCell ref="A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3D56-EF58-4C0D-8F00-DC19A60944D4}">
  <sheetPr>
    <pageSetUpPr fitToPage="1"/>
  </sheetPr>
  <dimension ref="A1:X172"/>
  <sheetViews>
    <sheetView topLeftCell="C146" workbookViewId="0">
      <selection activeCell="P161" sqref="P161"/>
    </sheetView>
  </sheetViews>
  <sheetFormatPr defaultRowHeight="14.4" x14ac:dyDescent="0.3"/>
  <cols>
    <col min="12" max="12" width="10.5546875" bestFit="1" customWidth="1"/>
    <col min="13" max="13" width="8.88671875" style="28"/>
    <col min="17" max="17" width="10.5546875" bestFit="1" customWidth="1"/>
    <col min="19" max="19" width="10.5546875" bestFit="1" customWidth="1"/>
  </cols>
  <sheetData>
    <row r="1" spans="1:17" s="1" customFormat="1" x14ac:dyDescent="0.3">
      <c r="A1" s="25" t="s">
        <v>138</v>
      </c>
      <c r="B1" s="25" t="s">
        <v>1</v>
      </c>
      <c r="C1" s="25" t="s">
        <v>133</v>
      </c>
      <c r="D1" s="25" t="s">
        <v>134</v>
      </c>
      <c r="E1" s="25" t="s">
        <v>146</v>
      </c>
      <c r="F1" s="25" t="s">
        <v>135</v>
      </c>
      <c r="G1" s="25" t="s">
        <v>136</v>
      </c>
      <c r="H1" s="25" t="s">
        <v>147</v>
      </c>
      <c r="I1" s="25" t="s">
        <v>137</v>
      </c>
      <c r="K1" s="25" t="s">
        <v>142</v>
      </c>
      <c r="L1" s="25" t="s">
        <v>143</v>
      </c>
      <c r="M1" s="27"/>
      <c r="O1" s="25" t="s">
        <v>148</v>
      </c>
      <c r="P1" s="1" t="s">
        <v>17</v>
      </c>
      <c r="Q1" s="1" t="s">
        <v>143</v>
      </c>
    </row>
    <row r="2" spans="1:17" x14ac:dyDescent="0.3">
      <c r="A2" t="s">
        <v>139</v>
      </c>
      <c r="B2" s="35">
        <v>42826</v>
      </c>
      <c r="C2">
        <v>1</v>
      </c>
      <c r="D2" t="s">
        <v>140</v>
      </c>
      <c r="E2">
        <v>26.36</v>
      </c>
      <c r="F2">
        <v>871.03</v>
      </c>
      <c r="G2" s="2">
        <v>93.6</v>
      </c>
      <c r="H2" s="2">
        <v>0</v>
      </c>
      <c r="I2">
        <f>F2-G2-H2</f>
        <v>777.43</v>
      </c>
      <c r="K2">
        <v>777.43</v>
      </c>
      <c r="L2" s="4">
        <v>42845</v>
      </c>
      <c r="M2" s="29">
        <f>I2-K2</f>
        <v>0</v>
      </c>
    </row>
    <row r="3" spans="1:17" x14ac:dyDescent="0.3">
      <c r="A3" t="s">
        <v>139</v>
      </c>
      <c r="B3" s="35">
        <v>42856</v>
      </c>
      <c r="C3">
        <v>2</v>
      </c>
      <c r="D3" t="s">
        <v>140</v>
      </c>
      <c r="E3">
        <v>26.36</v>
      </c>
      <c r="F3">
        <v>871.03</v>
      </c>
      <c r="G3" s="2">
        <v>99.6</v>
      </c>
      <c r="H3" s="2">
        <v>0</v>
      </c>
      <c r="I3">
        <f t="shared" ref="I3:I15" si="0">F3-G3-H3</f>
        <v>771.43</v>
      </c>
      <c r="K3">
        <v>777.43</v>
      </c>
      <c r="L3" s="4">
        <v>42877</v>
      </c>
      <c r="M3" s="31">
        <f t="shared" ref="M3:M15" si="1">I3-K3</f>
        <v>-6</v>
      </c>
    </row>
    <row r="4" spans="1:17" x14ac:dyDescent="0.3">
      <c r="A4" t="s">
        <v>139</v>
      </c>
      <c r="B4" s="35">
        <v>42887</v>
      </c>
      <c r="C4">
        <v>3</v>
      </c>
      <c r="D4" t="s">
        <v>140</v>
      </c>
      <c r="E4">
        <v>26.36</v>
      </c>
      <c r="F4">
        <v>871.03</v>
      </c>
      <c r="G4" s="2">
        <v>99.6</v>
      </c>
      <c r="H4" s="2">
        <v>0</v>
      </c>
      <c r="I4">
        <f t="shared" si="0"/>
        <v>771.43</v>
      </c>
      <c r="K4">
        <v>771.43</v>
      </c>
      <c r="L4" s="4">
        <v>42906</v>
      </c>
      <c r="M4" s="10">
        <f t="shared" si="1"/>
        <v>0</v>
      </c>
      <c r="O4" s="2">
        <f>E2+E3+E4+G2+G3+G4</f>
        <v>371.88</v>
      </c>
      <c r="P4">
        <v>371.88</v>
      </c>
      <c r="Q4">
        <v>201258</v>
      </c>
    </row>
    <row r="5" spans="1:17" x14ac:dyDescent="0.3">
      <c r="A5" t="s">
        <v>139</v>
      </c>
      <c r="B5" s="35">
        <v>42917</v>
      </c>
      <c r="C5">
        <v>4</v>
      </c>
      <c r="D5" t="s">
        <v>140</v>
      </c>
      <c r="E5">
        <v>26.36</v>
      </c>
      <c r="F5">
        <v>871.03</v>
      </c>
      <c r="G5" s="2">
        <v>99.6</v>
      </c>
      <c r="H5" s="2">
        <v>0</v>
      </c>
      <c r="I5">
        <f t="shared" si="0"/>
        <v>771.43</v>
      </c>
      <c r="K5">
        <v>771.43</v>
      </c>
      <c r="L5" s="4">
        <v>42936</v>
      </c>
      <c r="M5" s="29">
        <f t="shared" si="1"/>
        <v>0</v>
      </c>
    </row>
    <row r="6" spans="1:17" x14ac:dyDescent="0.3">
      <c r="A6" t="s">
        <v>139</v>
      </c>
      <c r="B6" s="35">
        <v>42948</v>
      </c>
      <c r="C6">
        <v>5</v>
      </c>
      <c r="D6" t="s">
        <v>140</v>
      </c>
      <c r="E6">
        <v>26.36</v>
      </c>
      <c r="F6">
        <v>871.03</v>
      </c>
      <c r="G6" s="2">
        <v>99.6</v>
      </c>
      <c r="H6" s="2">
        <v>0</v>
      </c>
      <c r="I6">
        <f t="shared" si="0"/>
        <v>771.43</v>
      </c>
      <c r="K6">
        <v>771.43</v>
      </c>
      <c r="L6" s="4">
        <v>42968</v>
      </c>
      <c r="M6" s="29">
        <f t="shared" si="1"/>
        <v>0</v>
      </c>
    </row>
    <row r="7" spans="1:17" x14ac:dyDescent="0.3">
      <c r="A7" t="s">
        <v>139</v>
      </c>
      <c r="B7" s="35">
        <v>42979</v>
      </c>
      <c r="C7">
        <v>6</v>
      </c>
      <c r="D7" t="s">
        <v>140</v>
      </c>
      <c r="E7">
        <v>26.36</v>
      </c>
      <c r="F7">
        <v>871.03</v>
      </c>
      <c r="G7" s="2">
        <v>99.6</v>
      </c>
      <c r="H7" s="2">
        <v>0</v>
      </c>
      <c r="I7">
        <f t="shared" si="0"/>
        <v>771.43</v>
      </c>
      <c r="K7">
        <v>771.43</v>
      </c>
      <c r="L7" s="4">
        <v>42998</v>
      </c>
      <c r="M7" s="29">
        <f t="shared" si="1"/>
        <v>0</v>
      </c>
      <c r="O7" s="2">
        <f>E5+E6+E7+G5+G6+G7</f>
        <v>377.88</v>
      </c>
      <c r="P7">
        <v>377.88</v>
      </c>
      <c r="Q7">
        <v>201280</v>
      </c>
    </row>
    <row r="8" spans="1:17" x14ac:dyDescent="0.3">
      <c r="A8" t="s">
        <v>139</v>
      </c>
      <c r="B8" s="35">
        <v>43009</v>
      </c>
      <c r="C8">
        <v>7</v>
      </c>
      <c r="D8" t="s">
        <v>140</v>
      </c>
      <c r="E8">
        <v>26.36</v>
      </c>
      <c r="F8">
        <v>871.03</v>
      </c>
      <c r="G8" s="2">
        <v>99.6</v>
      </c>
      <c r="H8" s="2">
        <v>0</v>
      </c>
      <c r="I8">
        <f t="shared" si="0"/>
        <v>771.43</v>
      </c>
      <c r="K8">
        <v>771.43</v>
      </c>
      <c r="L8" s="4">
        <v>43028</v>
      </c>
      <c r="M8" s="29">
        <f t="shared" si="1"/>
        <v>0</v>
      </c>
    </row>
    <row r="9" spans="1:17" x14ac:dyDescent="0.3">
      <c r="A9" t="s">
        <v>139</v>
      </c>
      <c r="B9" s="35">
        <v>43040</v>
      </c>
      <c r="C9">
        <v>8</v>
      </c>
      <c r="D9" t="s">
        <v>140</v>
      </c>
      <c r="E9">
        <v>47.17</v>
      </c>
      <c r="F9">
        <v>1021.8</v>
      </c>
      <c r="G9" s="2">
        <v>129.80000000000001</v>
      </c>
      <c r="H9" s="2">
        <v>0</v>
      </c>
      <c r="I9" s="2">
        <f t="shared" si="0"/>
        <v>892</v>
      </c>
      <c r="K9">
        <v>771.43</v>
      </c>
      <c r="L9" s="4">
        <v>43059</v>
      </c>
      <c r="M9" s="31">
        <f t="shared" si="1"/>
        <v>120.57000000000005</v>
      </c>
    </row>
    <row r="10" spans="1:17" x14ac:dyDescent="0.3">
      <c r="A10" t="s">
        <v>139</v>
      </c>
      <c r="B10" s="35">
        <v>43070</v>
      </c>
      <c r="C10">
        <v>9</v>
      </c>
      <c r="D10" t="s">
        <v>140</v>
      </c>
      <c r="E10">
        <v>26.36</v>
      </c>
      <c r="F10">
        <v>871.03</v>
      </c>
      <c r="G10" s="2">
        <v>99.6</v>
      </c>
      <c r="H10" s="2">
        <v>0</v>
      </c>
      <c r="I10" s="2">
        <f t="shared" si="0"/>
        <v>771.43</v>
      </c>
      <c r="K10" s="2">
        <v>771.43</v>
      </c>
      <c r="L10" s="4">
        <v>43089</v>
      </c>
      <c r="M10" s="10">
        <f t="shared" si="1"/>
        <v>0</v>
      </c>
      <c r="O10" s="2">
        <f>E8+E9+E10+G8+G9+G10</f>
        <v>428.89</v>
      </c>
      <c r="P10">
        <v>428.89</v>
      </c>
      <c r="Q10">
        <v>201314</v>
      </c>
    </row>
    <row r="11" spans="1:17" x14ac:dyDescent="0.3">
      <c r="A11" t="s">
        <v>139</v>
      </c>
      <c r="B11" s="35">
        <v>43101</v>
      </c>
      <c r="C11">
        <v>10</v>
      </c>
      <c r="D11" t="s">
        <v>140</v>
      </c>
      <c r="F11">
        <v>339.22</v>
      </c>
      <c r="G11" s="2">
        <v>0</v>
      </c>
      <c r="H11" s="2">
        <v>0</v>
      </c>
      <c r="I11">
        <f t="shared" si="0"/>
        <v>339.22</v>
      </c>
      <c r="K11">
        <v>339.22</v>
      </c>
      <c r="L11" s="30" t="s">
        <v>144</v>
      </c>
      <c r="M11" s="29">
        <f t="shared" si="1"/>
        <v>0</v>
      </c>
    </row>
    <row r="12" spans="1:17" x14ac:dyDescent="0.3">
      <c r="A12" t="s">
        <v>139</v>
      </c>
      <c r="B12" s="35">
        <v>43101</v>
      </c>
      <c r="C12">
        <v>10</v>
      </c>
      <c r="D12" t="s">
        <v>141</v>
      </c>
      <c r="E12">
        <v>22.52</v>
      </c>
      <c r="F12">
        <v>843.23</v>
      </c>
      <c r="G12" s="2">
        <v>168.6</v>
      </c>
      <c r="H12" s="2">
        <v>19.59</v>
      </c>
      <c r="I12">
        <f t="shared" si="0"/>
        <v>655.04</v>
      </c>
      <c r="K12">
        <v>655.04</v>
      </c>
      <c r="L12" s="4">
        <v>43125</v>
      </c>
      <c r="M12" s="29">
        <f t="shared" si="1"/>
        <v>0</v>
      </c>
    </row>
    <row r="13" spans="1:17" x14ac:dyDescent="0.3">
      <c r="A13" t="s">
        <v>139</v>
      </c>
      <c r="B13" s="35">
        <v>43132</v>
      </c>
      <c r="C13">
        <v>11</v>
      </c>
      <c r="D13" t="s">
        <v>140</v>
      </c>
      <c r="F13">
        <v>1812.5</v>
      </c>
      <c r="G13" s="2">
        <v>288</v>
      </c>
      <c r="H13" s="2">
        <v>0</v>
      </c>
      <c r="I13" s="2">
        <f t="shared" si="0"/>
        <v>1524.5</v>
      </c>
      <c r="K13" s="2">
        <v>1524.5</v>
      </c>
      <c r="L13" s="33" t="s">
        <v>145</v>
      </c>
      <c r="M13" s="29">
        <f t="shared" si="1"/>
        <v>0</v>
      </c>
    </row>
    <row r="14" spans="1:17" x14ac:dyDescent="0.3">
      <c r="A14" t="s">
        <v>139</v>
      </c>
      <c r="B14" s="35">
        <v>43132</v>
      </c>
      <c r="C14">
        <v>11</v>
      </c>
      <c r="D14" t="s">
        <v>141</v>
      </c>
      <c r="E14">
        <v>178.8</v>
      </c>
      <c r="F14">
        <v>843.23</v>
      </c>
      <c r="G14" s="2">
        <v>168.6</v>
      </c>
      <c r="H14" s="2">
        <v>19.59</v>
      </c>
      <c r="I14">
        <f t="shared" si="0"/>
        <v>655.04</v>
      </c>
      <c r="K14">
        <v>655.04</v>
      </c>
      <c r="L14" s="30">
        <v>43157</v>
      </c>
      <c r="M14" s="29">
        <f t="shared" si="1"/>
        <v>0</v>
      </c>
    </row>
    <row r="15" spans="1:17" x14ac:dyDescent="0.3">
      <c r="A15" t="s">
        <v>139</v>
      </c>
      <c r="B15" s="35">
        <v>43160</v>
      </c>
      <c r="C15">
        <v>12</v>
      </c>
      <c r="D15" t="s">
        <v>141</v>
      </c>
      <c r="F15">
        <v>843.23</v>
      </c>
      <c r="G15" s="2">
        <v>168.6</v>
      </c>
      <c r="H15" s="2">
        <v>19.59</v>
      </c>
      <c r="I15">
        <f t="shared" si="0"/>
        <v>655.04</v>
      </c>
      <c r="K15">
        <v>655.04</v>
      </c>
      <c r="L15" s="4">
        <v>43185</v>
      </c>
      <c r="M15" s="29">
        <f t="shared" si="1"/>
        <v>0</v>
      </c>
      <c r="O15" s="2">
        <v>1053.8900000000001</v>
      </c>
      <c r="P15" s="2">
        <v>1053.8900000000001</v>
      </c>
      <c r="Q15">
        <v>201359</v>
      </c>
    </row>
    <row r="16" spans="1:17" x14ac:dyDescent="0.3">
      <c r="E16" s="6">
        <f>SUM(E2:E15)</f>
        <v>459.37000000000006</v>
      </c>
      <c r="F16" s="6">
        <f>SUM(F2:F15)</f>
        <v>12671.449999999997</v>
      </c>
      <c r="G16" s="6">
        <f t="shared" ref="G16:I16" si="2">SUM(G2:G15)</f>
        <v>1714.3999999999999</v>
      </c>
      <c r="H16" s="6">
        <f t="shared" si="2"/>
        <v>58.769999999999996</v>
      </c>
      <c r="I16" s="6">
        <f t="shared" si="2"/>
        <v>10898.280000000002</v>
      </c>
      <c r="K16" s="6">
        <f>SUM(K2:K15)</f>
        <v>10783.710000000003</v>
      </c>
      <c r="M16" s="32">
        <f>SUM(M2:M15)</f>
        <v>114.57000000000005</v>
      </c>
      <c r="O16" s="7">
        <f>SUM(O2:O15)</f>
        <v>2232.54</v>
      </c>
      <c r="P16" s="7">
        <f>SUM(P2:P15)</f>
        <v>2232.54</v>
      </c>
    </row>
    <row r="17" spans="1:20" x14ac:dyDescent="0.3">
      <c r="G17" s="6">
        <f>E16+G16+H16</f>
        <v>2232.54</v>
      </c>
      <c r="K17" s="34">
        <f>I16-K16</f>
        <v>114.56999999999971</v>
      </c>
      <c r="M17" s="29">
        <f>K17-M16</f>
        <v>-3.4106051316484809E-13</v>
      </c>
      <c r="O17" s="29">
        <f>G17-O16</f>
        <v>0</v>
      </c>
      <c r="P17" s="10">
        <f>O16-P16</f>
        <v>0</v>
      </c>
    </row>
    <row r="18" spans="1:20" x14ac:dyDescent="0.3">
      <c r="K18" s="36" t="s">
        <v>143</v>
      </c>
    </row>
    <row r="19" spans="1:20" x14ac:dyDescent="0.3">
      <c r="K19" s="36" t="s">
        <v>151</v>
      </c>
    </row>
    <row r="20" spans="1:20" x14ac:dyDescent="0.3">
      <c r="K20" s="36">
        <v>201298</v>
      </c>
    </row>
    <row r="21" spans="1:20" x14ac:dyDescent="0.3">
      <c r="H21" s="2"/>
    </row>
    <row r="23" spans="1:20" x14ac:dyDescent="0.3">
      <c r="H23" s="2"/>
    </row>
    <row r="24" spans="1:20" x14ac:dyDescent="0.3">
      <c r="A24" s="25" t="s">
        <v>138</v>
      </c>
      <c r="B24" s="25" t="s">
        <v>1</v>
      </c>
      <c r="C24" s="25" t="s">
        <v>133</v>
      </c>
      <c r="D24" s="25" t="s">
        <v>134</v>
      </c>
      <c r="E24" s="25" t="s">
        <v>146</v>
      </c>
      <c r="F24" s="25" t="s">
        <v>135</v>
      </c>
      <c r="G24" s="25" t="s">
        <v>136</v>
      </c>
      <c r="H24" s="25" t="s">
        <v>147</v>
      </c>
      <c r="I24" s="25" t="s">
        <v>137</v>
      </c>
      <c r="J24" s="1"/>
      <c r="K24" s="25" t="s">
        <v>142</v>
      </c>
      <c r="L24" s="25" t="s">
        <v>143</v>
      </c>
      <c r="M24" s="27"/>
      <c r="N24" s="1"/>
      <c r="O24" s="25" t="s">
        <v>148</v>
      </c>
      <c r="P24" s="1" t="s">
        <v>17</v>
      </c>
      <c r="Q24" s="1" t="s">
        <v>143</v>
      </c>
      <c r="S24" s="45">
        <v>43398</v>
      </c>
      <c r="T24" s="46">
        <v>655.04</v>
      </c>
    </row>
    <row r="25" spans="1:20" x14ac:dyDescent="0.3">
      <c r="A25" t="s">
        <v>155</v>
      </c>
      <c r="B25" s="35">
        <v>43191</v>
      </c>
      <c r="C25">
        <v>1</v>
      </c>
      <c r="D25" t="s">
        <v>141</v>
      </c>
      <c r="E25">
        <v>19.489999999999998</v>
      </c>
      <c r="F25" s="2">
        <v>843.23</v>
      </c>
      <c r="G25" s="2">
        <v>168.6</v>
      </c>
      <c r="H25" s="2">
        <v>16.95</v>
      </c>
      <c r="I25">
        <f>F25-G25-H25</f>
        <v>657.68</v>
      </c>
      <c r="K25" s="5">
        <v>655.04</v>
      </c>
      <c r="L25" s="4">
        <v>43215</v>
      </c>
      <c r="M25" s="29">
        <f>I25-K25</f>
        <v>2.6399999999999864</v>
      </c>
      <c r="S25" s="45">
        <v>43399</v>
      </c>
      <c r="T25" s="46">
        <v>175.57</v>
      </c>
    </row>
    <row r="26" spans="1:20" x14ac:dyDescent="0.3">
      <c r="A26" t="s">
        <v>155</v>
      </c>
      <c r="B26" s="35">
        <v>43221</v>
      </c>
      <c r="C26">
        <v>2</v>
      </c>
      <c r="D26" t="s">
        <v>141</v>
      </c>
      <c r="E26">
        <v>19.489999999999998</v>
      </c>
      <c r="F26" s="2">
        <v>843.23</v>
      </c>
      <c r="G26" s="2">
        <v>168.6</v>
      </c>
      <c r="H26" s="2">
        <v>16.95</v>
      </c>
      <c r="I26">
        <f t="shared" ref="I26:I36" si="3">F26-G26-H26</f>
        <v>657.68</v>
      </c>
      <c r="K26" s="5">
        <v>655.04</v>
      </c>
      <c r="L26" s="4">
        <v>43245</v>
      </c>
      <c r="M26" s="10">
        <f t="shared" ref="M26:M36" si="4">I26-K26</f>
        <v>2.6399999999999864</v>
      </c>
      <c r="S26" s="46"/>
      <c r="T26" s="47">
        <f>SUM(T24:T25)</f>
        <v>830.6099999999999</v>
      </c>
    </row>
    <row r="27" spans="1:20" x14ac:dyDescent="0.3">
      <c r="A27" t="s">
        <v>155</v>
      </c>
      <c r="B27" s="35">
        <v>43252</v>
      </c>
      <c r="C27">
        <v>3</v>
      </c>
      <c r="D27" t="s">
        <v>141</v>
      </c>
      <c r="E27">
        <v>19.489999999999998</v>
      </c>
      <c r="F27" s="2">
        <v>843.23</v>
      </c>
      <c r="G27" s="2">
        <v>168.6</v>
      </c>
      <c r="H27" s="2">
        <v>16.95</v>
      </c>
      <c r="I27">
        <f t="shared" si="3"/>
        <v>657.68</v>
      </c>
      <c r="K27" s="5">
        <v>655.04</v>
      </c>
      <c r="L27" s="4">
        <v>43276</v>
      </c>
      <c r="M27" s="10">
        <f t="shared" si="4"/>
        <v>2.6399999999999864</v>
      </c>
      <c r="O27" s="2">
        <f>E25+G25+H25+E26+G26+H26+E27+G27+H27</f>
        <v>615.12</v>
      </c>
      <c r="P27" s="5">
        <v>581.4</v>
      </c>
      <c r="Q27" s="4">
        <v>43332</v>
      </c>
    </row>
    <row r="28" spans="1:20" x14ac:dyDescent="0.3">
      <c r="A28" t="s">
        <v>155</v>
      </c>
      <c r="B28" s="35">
        <v>43282</v>
      </c>
      <c r="C28">
        <v>4</v>
      </c>
      <c r="D28" t="s">
        <v>141</v>
      </c>
      <c r="E28">
        <v>23.33</v>
      </c>
      <c r="F28" s="2">
        <v>871.1</v>
      </c>
      <c r="G28" s="2">
        <v>174.2</v>
      </c>
      <c r="H28" s="2">
        <v>20.29</v>
      </c>
      <c r="I28">
        <f t="shared" si="3"/>
        <v>676.61000000000013</v>
      </c>
      <c r="K28" s="5">
        <v>655.04</v>
      </c>
      <c r="L28" s="4">
        <v>43306</v>
      </c>
      <c r="M28" s="29">
        <f t="shared" si="4"/>
        <v>21.570000000000164</v>
      </c>
      <c r="S28" s="48">
        <v>43490</v>
      </c>
      <c r="T28" s="49">
        <v>655.04</v>
      </c>
    </row>
    <row r="29" spans="1:20" x14ac:dyDescent="0.3">
      <c r="A29" t="s">
        <v>155</v>
      </c>
      <c r="B29" s="35">
        <v>43313</v>
      </c>
      <c r="C29">
        <v>5</v>
      </c>
      <c r="D29" t="s">
        <v>141</v>
      </c>
      <c r="E29">
        <v>23.33</v>
      </c>
      <c r="F29" s="2">
        <v>871.1</v>
      </c>
      <c r="G29" s="2">
        <v>174.2</v>
      </c>
      <c r="H29" s="2">
        <v>20.29</v>
      </c>
      <c r="I29">
        <f t="shared" si="3"/>
        <v>676.61000000000013</v>
      </c>
      <c r="K29" s="5">
        <v>655.04</v>
      </c>
      <c r="L29" s="4">
        <v>43340</v>
      </c>
      <c r="M29" s="29">
        <f t="shared" si="4"/>
        <v>21.570000000000164</v>
      </c>
      <c r="S29" s="48">
        <v>43493</v>
      </c>
      <c r="T29" s="50">
        <v>1</v>
      </c>
    </row>
    <row r="30" spans="1:20" x14ac:dyDescent="0.3">
      <c r="A30" t="s">
        <v>155</v>
      </c>
      <c r="B30" s="35">
        <v>43344</v>
      </c>
      <c r="C30">
        <v>6</v>
      </c>
      <c r="D30" t="s">
        <v>141</v>
      </c>
      <c r="E30">
        <v>23.33</v>
      </c>
      <c r="F30" s="2">
        <v>871.1</v>
      </c>
      <c r="G30" s="2">
        <v>174.2</v>
      </c>
      <c r="H30" s="2">
        <v>20.29</v>
      </c>
      <c r="I30">
        <f t="shared" si="3"/>
        <v>676.61000000000013</v>
      </c>
      <c r="K30" s="5">
        <v>655.04</v>
      </c>
      <c r="L30" s="4">
        <v>43368</v>
      </c>
      <c r="M30" s="29">
        <f t="shared" si="4"/>
        <v>21.570000000000164</v>
      </c>
      <c r="O30" s="2">
        <f>E28+G28+H28+E29+G29+H29+E30+G30+H30</f>
        <v>653.45999999999992</v>
      </c>
      <c r="P30" s="5">
        <f>O27+O30-P27</f>
        <v>687.18</v>
      </c>
      <c r="Q30" s="4">
        <v>43502</v>
      </c>
      <c r="S30" s="48">
        <v>43516</v>
      </c>
      <c r="T30" s="50">
        <v>99.37</v>
      </c>
    </row>
    <row r="31" spans="1:20" x14ac:dyDescent="0.3">
      <c r="A31" t="s">
        <v>155</v>
      </c>
      <c r="B31" s="35">
        <v>43374</v>
      </c>
      <c r="C31">
        <v>7</v>
      </c>
      <c r="D31" t="s">
        <v>141</v>
      </c>
      <c r="E31">
        <v>39.89</v>
      </c>
      <c r="F31" s="2">
        <v>991.07</v>
      </c>
      <c r="G31" s="2">
        <v>198.4</v>
      </c>
      <c r="H31" s="2">
        <v>34.69</v>
      </c>
      <c r="I31">
        <f t="shared" si="3"/>
        <v>757.98</v>
      </c>
      <c r="K31" s="44">
        <f>T26</f>
        <v>830.6099999999999</v>
      </c>
      <c r="L31" s="4" t="s">
        <v>169</v>
      </c>
      <c r="M31" s="29">
        <f t="shared" si="4"/>
        <v>-72.629999999999882</v>
      </c>
      <c r="S31" s="49"/>
      <c r="T31" s="51">
        <f>SUM(T28:T30)</f>
        <v>755.41</v>
      </c>
    </row>
    <row r="32" spans="1:20" x14ac:dyDescent="0.3">
      <c r="A32" t="s">
        <v>155</v>
      </c>
      <c r="B32" s="35">
        <v>43405</v>
      </c>
      <c r="C32">
        <v>8</v>
      </c>
      <c r="D32" t="s">
        <v>141</v>
      </c>
      <c r="E32">
        <v>25.74</v>
      </c>
      <c r="F32" s="2">
        <v>888.51</v>
      </c>
      <c r="G32" s="2">
        <v>177.6</v>
      </c>
      <c r="H32" s="2">
        <v>22.38</v>
      </c>
      <c r="I32" s="2">
        <f t="shared" si="3"/>
        <v>688.53</v>
      </c>
      <c r="K32" s="3">
        <v>655.04</v>
      </c>
      <c r="L32" s="4">
        <v>43430</v>
      </c>
      <c r="M32" s="10">
        <f t="shared" si="4"/>
        <v>33.490000000000009</v>
      </c>
    </row>
    <row r="33" spans="1:22" x14ac:dyDescent="0.3">
      <c r="A33" t="s">
        <v>155</v>
      </c>
      <c r="B33" s="35">
        <v>43435</v>
      </c>
      <c r="C33">
        <v>9</v>
      </c>
      <c r="D33" t="s">
        <v>141</v>
      </c>
      <c r="E33">
        <v>25.74</v>
      </c>
      <c r="F33" s="2">
        <v>888.51</v>
      </c>
      <c r="G33" s="2">
        <v>177.8</v>
      </c>
      <c r="H33" s="2">
        <v>22.38</v>
      </c>
      <c r="I33" s="2">
        <f t="shared" si="3"/>
        <v>688.33</v>
      </c>
      <c r="K33" s="2">
        <v>655.04</v>
      </c>
      <c r="L33" s="4">
        <v>43461</v>
      </c>
      <c r="M33" s="10">
        <f t="shared" si="4"/>
        <v>33.290000000000077</v>
      </c>
      <c r="O33" s="2">
        <f>E31+G31+H31+E32+G32+H32+E33+G33+H33</f>
        <v>724.62</v>
      </c>
      <c r="P33" s="3"/>
      <c r="S33" s="42" t="s">
        <v>173</v>
      </c>
      <c r="T33" s="42"/>
    </row>
    <row r="34" spans="1:22" x14ac:dyDescent="0.3">
      <c r="A34" t="s">
        <v>155</v>
      </c>
      <c r="B34" s="35">
        <v>43466</v>
      </c>
      <c r="C34">
        <v>10</v>
      </c>
      <c r="D34" t="s">
        <v>141</v>
      </c>
      <c r="E34">
        <v>25.74</v>
      </c>
      <c r="F34" s="2">
        <v>888.51</v>
      </c>
      <c r="G34" s="2">
        <v>177.6</v>
      </c>
      <c r="H34" s="2">
        <v>22.38</v>
      </c>
      <c r="I34" s="2">
        <f t="shared" si="3"/>
        <v>688.53</v>
      </c>
      <c r="K34" s="52">
        <f>T31</f>
        <v>755.41</v>
      </c>
      <c r="L34" s="30" t="s">
        <v>169</v>
      </c>
      <c r="M34" s="29">
        <f t="shared" si="4"/>
        <v>-66.88</v>
      </c>
    </row>
    <row r="35" spans="1:22" x14ac:dyDescent="0.3">
      <c r="A35" t="s">
        <v>155</v>
      </c>
      <c r="B35" s="35">
        <v>43497</v>
      </c>
      <c r="C35">
        <v>10</v>
      </c>
      <c r="D35" t="s">
        <v>141</v>
      </c>
      <c r="E35">
        <v>25.74</v>
      </c>
      <c r="F35" s="2">
        <v>888.51</v>
      </c>
      <c r="G35" s="2">
        <v>177.8</v>
      </c>
      <c r="H35" s="2">
        <v>22.38</v>
      </c>
      <c r="I35" s="2">
        <f t="shared" si="3"/>
        <v>688.33</v>
      </c>
      <c r="K35" s="2">
        <v>655.04</v>
      </c>
      <c r="L35" s="4">
        <v>43521</v>
      </c>
      <c r="M35" s="29">
        <f t="shared" si="4"/>
        <v>33.290000000000077</v>
      </c>
      <c r="S35" s="55" t="s">
        <v>172</v>
      </c>
      <c r="T35" s="55"/>
    </row>
    <row r="36" spans="1:22" x14ac:dyDescent="0.3">
      <c r="A36" t="s">
        <v>155</v>
      </c>
      <c r="B36" s="35">
        <v>43525</v>
      </c>
      <c r="C36">
        <v>11</v>
      </c>
      <c r="D36" t="s">
        <v>141</v>
      </c>
      <c r="E36">
        <v>25.74</v>
      </c>
      <c r="F36" s="2">
        <v>888.51</v>
      </c>
      <c r="G36" s="2">
        <v>177.6</v>
      </c>
      <c r="H36" s="2">
        <v>22.38</v>
      </c>
      <c r="I36" s="2">
        <f t="shared" si="3"/>
        <v>688.53</v>
      </c>
      <c r="K36" s="2">
        <v>655.04</v>
      </c>
      <c r="L36" s="30">
        <v>43549</v>
      </c>
      <c r="M36" s="29">
        <f t="shared" si="4"/>
        <v>33.490000000000009</v>
      </c>
      <c r="O36" s="2">
        <f>E34+G34+H34+E35+G35+H35+E36+G36+H36</f>
        <v>677.36</v>
      </c>
    </row>
    <row r="37" spans="1:22" x14ac:dyDescent="0.3">
      <c r="E37" s="6">
        <f>SUM(E25:E36)</f>
        <v>297.05</v>
      </c>
      <c r="F37" s="6">
        <f>SUM(F25:F36)</f>
        <v>10576.61</v>
      </c>
      <c r="G37" s="7">
        <f>SUM(G25:G36)</f>
        <v>2115.1999999999998</v>
      </c>
      <c r="H37" s="6">
        <f>SUM(H25:H36)</f>
        <v>258.30999999999995</v>
      </c>
      <c r="I37" s="7">
        <f>SUM(I25:I36)</f>
        <v>8203.1</v>
      </c>
      <c r="K37" s="6">
        <f>SUM(K25:K36)</f>
        <v>8136.4199999999992</v>
      </c>
      <c r="M37" s="53">
        <f>SUM(M25:M36)</f>
        <v>66.680000000000746</v>
      </c>
      <c r="O37" s="7">
        <f>SUM(O25:O36)</f>
        <v>2670.56</v>
      </c>
      <c r="P37" s="7">
        <f>SUM(P25:P36)</f>
        <v>1268.58</v>
      </c>
      <c r="Q37" s="54">
        <f>O37-P37</f>
        <v>1401.98</v>
      </c>
    </row>
    <row r="38" spans="1:22" x14ac:dyDescent="0.3">
      <c r="G38" s="6">
        <f>E37+G37+H37</f>
        <v>2670.56</v>
      </c>
      <c r="K38" s="34"/>
      <c r="M38" s="29"/>
      <c r="O38" s="40"/>
      <c r="P38" s="40"/>
      <c r="Q38" t="s">
        <v>176</v>
      </c>
    </row>
    <row r="41" spans="1:22" x14ac:dyDescent="0.3">
      <c r="B41" s="25" t="s">
        <v>1</v>
      </c>
      <c r="C41" s="25" t="s">
        <v>133</v>
      </c>
      <c r="D41" s="25" t="s">
        <v>134</v>
      </c>
      <c r="E41" s="25" t="s">
        <v>146</v>
      </c>
      <c r="F41" s="25" t="s">
        <v>135</v>
      </c>
      <c r="G41" s="25" t="s">
        <v>136</v>
      </c>
      <c r="H41" s="25" t="s">
        <v>147</v>
      </c>
      <c r="I41" s="25" t="s">
        <v>137</v>
      </c>
      <c r="J41" s="1"/>
      <c r="K41" s="25" t="s">
        <v>142</v>
      </c>
      <c r="L41" s="25" t="s">
        <v>143</v>
      </c>
      <c r="M41" s="27"/>
      <c r="N41" s="1"/>
      <c r="O41" s="25" t="s">
        <v>148</v>
      </c>
      <c r="P41" s="1" t="s">
        <v>17</v>
      </c>
      <c r="Q41" s="1" t="s">
        <v>143</v>
      </c>
    </row>
    <row r="42" spans="1:22" x14ac:dyDescent="0.3">
      <c r="A42" t="s">
        <v>187</v>
      </c>
      <c r="B42" s="35">
        <v>43556</v>
      </c>
      <c r="C42">
        <v>1</v>
      </c>
      <c r="D42" t="s">
        <v>141</v>
      </c>
      <c r="E42" s="2">
        <v>26.6</v>
      </c>
      <c r="F42" s="2">
        <v>911.73</v>
      </c>
      <c r="G42" s="2">
        <v>182.2</v>
      </c>
      <c r="H42" s="2">
        <v>23.13</v>
      </c>
      <c r="I42" s="5">
        <f>F42-G42-H42</f>
        <v>706.4</v>
      </c>
      <c r="K42" s="5">
        <v>655.04</v>
      </c>
      <c r="L42" s="4">
        <v>43580</v>
      </c>
      <c r="M42" s="29">
        <f>I42-K42</f>
        <v>51.360000000000014</v>
      </c>
      <c r="O42" s="2">
        <f>E42+G42+H42</f>
        <v>231.92999999999998</v>
      </c>
    </row>
    <row r="43" spans="1:22" x14ac:dyDescent="0.3">
      <c r="A43" t="s">
        <v>187</v>
      </c>
      <c r="B43" s="35">
        <v>43586</v>
      </c>
      <c r="C43">
        <v>2</v>
      </c>
      <c r="D43" t="s">
        <v>141</v>
      </c>
      <c r="E43" s="2">
        <v>26.6</v>
      </c>
      <c r="F43" s="2">
        <v>911.73</v>
      </c>
      <c r="G43" s="2">
        <v>182.4</v>
      </c>
      <c r="H43" s="2">
        <v>23.13</v>
      </c>
      <c r="I43" s="5">
        <f t="shared" ref="I43:I54" si="5">F43-G43-H43</f>
        <v>706.2</v>
      </c>
      <c r="K43" s="5">
        <v>655.04</v>
      </c>
      <c r="L43" s="4">
        <v>43613</v>
      </c>
      <c r="M43" s="10">
        <f t="shared" ref="M43:M54" si="6">I43-K43</f>
        <v>51.160000000000082</v>
      </c>
      <c r="O43" s="2">
        <f t="shared" ref="O43:O54" si="7">E43+G43+H43</f>
        <v>232.13</v>
      </c>
    </row>
    <row r="44" spans="1:22" x14ac:dyDescent="0.3">
      <c r="A44" t="s">
        <v>187</v>
      </c>
      <c r="B44" s="35"/>
      <c r="E44" s="2"/>
      <c r="F44" s="2"/>
      <c r="G44" s="2"/>
      <c r="H44" s="2"/>
      <c r="I44" s="5"/>
      <c r="K44" s="5">
        <v>102.52</v>
      </c>
      <c r="L44" s="4">
        <v>39969</v>
      </c>
      <c r="M44" s="10">
        <f t="shared" si="6"/>
        <v>-102.52</v>
      </c>
      <c r="O44" s="2">
        <f t="shared" si="7"/>
        <v>0</v>
      </c>
    </row>
    <row r="45" spans="1:22" x14ac:dyDescent="0.3">
      <c r="A45" t="s">
        <v>187</v>
      </c>
      <c r="B45" s="35">
        <v>43617</v>
      </c>
      <c r="C45">
        <v>3</v>
      </c>
      <c r="D45" t="s">
        <v>141</v>
      </c>
      <c r="E45" s="2">
        <v>26.6</v>
      </c>
      <c r="F45" s="2">
        <v>911.73</v>
      </c>
      <c r="G45" s="2">
        <v>182.4</v>
      </c>
      <c r="H45" s="2">
        <v>23.13</v>
      </c>
      <c r="I45" s="5">
        <f t="shared" si="5"/>
        <v>706.2</v>
      </c>
      <c r="K45" s="5">
        <v>706.2</v>
      </c>
      <c r="L45" s="4">
        <v>43641</v>
      </c>
      <c r="M45" s="10">
        <f t="shared" si="6"/>
        <v>0</v>
      </c>
      <c r="O45" s="2">
        <f t="shared" si="7"/>
        <v>232.13</v>
      </c>
      <c r="P45" s="5"/>
      <c r="Q45" s="4"/>
    </row>
    <row r="46" spans="1:22" x14ac:dyDescent="0.3">
      <c r="A46" t="s">
        <v>187</v>
      </c>
      <c r="B46" s="35">
        <v>43647</v>
      </c>
      <c r="C46">
        <v>4</v>
      </c>
      <c r="D46" t="s">
        <v>141</v>
      </c>
      <c r="E46" s="2">
        <v>26.6</v>
      </c>
      <c r="F46" s="2">
        <v>911.73</v>
      </c>
      <c r="G46" s="2">
        <v>182.2</v>
      </c>
      <c r="H46" s="2">
        <v>23.13</v>
      </c>
      <c r="I46" s="59">
        <f t="shared" si="5"/>
        <v>706.4</v>
      </c>
      <c r="J46" s="60"/>
      <c r="K46" s="59">
        <v>706.2</v>
      </c>
      <c r="L46" s="4">
        <v>43671</v>
      </c>
      <c r="M46" s="29">
        <f t="shared" si="6"/>
        <v>0.19999999999993179</v>
      </c>
      <c r="O46" s="2">
        <f t="shared" si="7"/>
        <v>231.92999999999998</v>
      </c>
      <c r="P46" s="2">
        <f>SUM(O42:O45)</f>
        <v>696.18999999999994</v>
      </c>
      <c r="Q46" s="4">
        <v>43651</v>
      </c>
      <c r="S46" t="s">
        <v>174</v>
      </c>
      <c r="T46" s="66">
        <f>E55+F55</f>
        <v>11259.959999999997</v>
      </c>
      <c r="V46" s="2"/>
    </row>
    <row r="47" spans="1:22" x14ac:dyDescent="0.3">
      <c r="A47" t="s">
        <v>187</v>
      </c>
      <c r="B47" s="35">
        <v>43678</v>
      </c>
      <c r="C47">
        <v>5</v>
      </c>
      <c r="D47" t="s">
        <v>141</v>
      </c>
      <c r="E47" s="2">
        <v>26.6</v>
      </c>
      <c r="F47" s="2">
        <v>911.73</v>
      </c>
      <c r="G47" s="2">
        <v>182.4</v>
      </c>
      <c r="H47" s="2">
        <v>23.13</v>
      </c>
      <c r="I47" s="5">
        <f t="shared" si="5"/>
        <v>706.2</v>
      </c>
      <c r="K47" s="5">
        <v>706.2</v>
      </c>
      <c r="L47" s="4">
        <v>43704</v>
      </c>
      <c r="M47" s="29">
        <f t="shared" si="6"/>
        <v>0</v>
      </c>
      <c r="O47" s="2">
        <f t="shared" si="7"/>
        <v>232.13</v>
      </c>
      <c r="S47" t="s">
        <v>175</v>
      </c>
      <c r="T47" s="2" t="e">
        <f>Payments!G7-Payments!#REF!</f>
        <v>#REF!</v>
      </c>
    </row>
    <row r="48" spans="1:22" x14ac:dyDescent="0.3">
      <c r="A48" t="s">
        <v>187</v>
      </c>
      <c r="B48" s="35">
        <v>43709</v>
      </c>
      <c r="C48">
        <v>6</v>
      </c>
      <c r="D48" t="s">
        <v>141</v>
      </c>
      <c r="E48" s="2">
        <v>26.6</v>
      </c>
      <c r="F48" s="2">
        <v>911.73</v>
      </c>
      <c r="G48" s="2">
        <v>182.4</v>
      </c>
      <c r="H48" s="2">
        <v>23.13</v>
      </c>
      <c r="I48" s="2">
        <f t="shared" si="5"/>
        <v>706.2</v>
      </c>
      <c r="K48" s="5">
        <v>706.2</v>
      </c>
      <c r="L48" s="4">
        <v>43733</v>
      </c>
      <c r="M48" s="29">
        <f t="shared" si="6"/>
        <v>0</v>
      </c>
      <c r="O48" s="2">
        <f t="shared" si="7"/>
        <v>232.13</v>
      </c>
      <c r="P48" s="5">
        <f>SUM(O46:O48)</f>
        <v>696.18999999999994</v>
      </c>
      <c r="Q48" s="4">
        <v>43738</v>
      </c>
      <c r="T48" s="7" t="e">
        <f>T46-T47</f>
        <v>#REF!</v>
      </c>
    </row>
    <row r="49" spans="1:22" x14ac:dyDescent="0.3">
      <c r="A49" t="s">
        <v>187</v>
      </c>
      <c r="B49" s="35">
        <v>43739</v>
      </c>
      <c r="C49">
        <v>7</v>
      </c>
      <c r="D49" t="s">
        <v>141</v>
      </c>
      <c r="E49" s="2">
        <v>26.6</v>
      </c>
      <c r="F49" s="2">
        <v>911.73</v>
      </c>
      <c r="G49" s="2">
        <v>182.4</v>
      </c>
      <c r="H49" s="2">
        <v>23.13</v>
      </c>
      <c r="I49" s="2">
        <f t="shared" si="5"/>
        <v>706.2</v>
      </c>
      <c r="K49" s="5">
        <v>706.2</v>
      </c>
      <c r="L49" s="4">
        <v>43763</v>
      </c>
      <c r="M49" s="29">
        <f t="shared" si="6"/>
        <v>0</v>
      </c>
      <c r="O49" s="2">
        <f t="shared" si="7"/>
        <v>232.13</v>
      </c>
      <c r="P49" s="2"/>
    </row>
    <row r="50" spans="1:22" x14ac:dyDescent="0.3">
      <c r="A50" t="s">
        <v>187</v>
      </c>
      <c r="B50" s="35">
        <v>43770</v>
      </c>
      <c r="C50">
        <v>8</v>
      </c>
      <c r="D50" t="s">
        <v>141</v>
      </c>
      <c r="E50" s="2">
        <v>26.6</v>
      </c>
      <c r="F50" s="2">
        <v>911.73</v>
      </c>
      <c r="G50" s="2">
        <v>182.2</v>
      </c>
      <c r="H50" s="2">
        <v>23.13</v>
      </c>
      <c r="I50" s="2">
        <f t="shared" si="5"/>
        <v>706.4</v>
      </c>
      <c r="K50" s="5">
        <v>706.2</v>
      </c>
      <c r="L50" s="4">
        <v>43794</v>
      </c>
      <c r="M50" s="10">
        <f t="shared" si="6"/>
        <v>0.19999999999993179</v>
      </c>
      <c r="O50" s="2">
        <f t="shared" si="7"/>
        <v>231.92999999999998</v>
      </c>
      <c r="S50" s="28" t="s">
        <v>177</v>
      </c>
      <c r="T50" s="58">
        <f>M55</f>
        <v>0.39999999999996305</v>
      </c>
    </row>
    <row r="51" spans="1:22" x14ac:dyDescent="0.3">
      <c r="A51" t="s">
        <v>187</v>
      </c>
      <c r="B51" s="35">
        <v>43800</v>
      </c>
      <c r="C51">
        <v>9</v>
      </c>
      <c r="D51" t="s">
        <v>141</v>
      </c>
      <c r="E51" s="2">
        <v>26.6</v>
      </c>
      <c r="F51" s="2">
        <v>911.73</v>
      </c>
      <c r="G51" s="2">
        <v>182.4</v>
      </c>
      <c r="H51" s="2">
        <v>23.13</v>
      </c>
      <c r="I51" s="2">
        <f t="shared" si="5"/>
        <v>706.2</v>
      </c>
      <c r="K51" s="5">
        <v>706.2</v>
      </c>
      <c r="L51" s="4">
        <v>43824</v>
      </c>
      <c r="M51" s="10">
        <f t="shared" si="6"/>
        <v>0</v>
      </c>
      <c r="O51" s="2">
        <f t="shared" si="7"/>
        <v>232.13</v>
      </c>
      <c r="P51" s="64">
        <f>SUM(O49:O51)</f>
        <v>696.18999999999994</v>
      </c>
      <c r="Q51" s="75" t="s">
        <v>193</v>
      </c>
      <c r="S51" s="28" t="s">
        <v>178</v>
      </c>
      <c r="T51" s="61">
        <f>Q55</f>
        <v>0</v>
      </c>
    </row>
    <row r="52" spans="1:22" x14ac:dyDescent="0.3">
      <c r="A52" t="s">
        <v>187</v>
      </c>
      <c r="B52" s="35">
        <v>43831</v>
      </c>
      <c r="C52">
        <v>10</v>
      </c>
      <c r="D52" t="s">
        <v>141</v>
      </c>
      <c r="E52" s="2">
        <v>26.6</v>
      </c>
      <c r="F52" s="2">
        <v>911.73</v>
      </c>
      <c r="G52" s="2">
        <v>182.4</v>
      </c>
      <c r="H52" s="2">
        <v>23.13</v>
      </c>
      <c r="I52" s="2">
        <f t="shared" si="5"/>
        <v>706.2</v>
      </c>
      <c r="K52" s="5">
        <v>706.2</v>
      </c>
      <c r="L52" s="4">
        <v>43855</v>
      </c>
      <c r="M52" s="29">
        <f t="shared" si="6"/>
        <v>0</v>
      </c>
      <c r="O52" s="2">
        <f t="shared" si="7"/>
        <v>232.13</v>
      </c>
      <c r="T52" s="7">
        <f>SUM(T50:T51)</f>
        <v>0.39999999999996305</v>
      </c>
      <c r="V52" s="2"/>
    </row>
    <row r="53" spans="1:22" x14ac:dyDescent="0.3">
      <c r="A53" t="s">
        <v>187</v>
      </c>
      <c r="B53" s="35">
        <v>43862</v>
      </c>
      <c r="C53">
        <v>10</v>
      </c>
      <c r="D53" t="s">
        <v>141</v>
      </c>
      <c r="E53" s="2">
        <v>26.6</v>
      </c>
      <c r="F53" s="2">
        <v>911.73</v>
      </c>
      <c r="G53" s="2">
        <v>182.4</v>
      </c>
      <c r="H53" s="2">
        <v>23.13</v>
      </c>
      <c r="I53" s="2">
        <f t="shared" si="5"/>
        <v>706.2</v>
      </c>
      <c r="K53" s="5">
        <v>706.2</v>
      </c>
      <c r="L53" s="4">
        <v>43886</v>
      </c>
      <c r="M53" s="29">
        <f t="shared" si="6"/>
        <v>0</v>
      </c>
      <c r="O53" s="2">
        <f t="shared" si="7"/>
        <v>232.13</v>
      </c>
      <c r="V53" s="2"/>
    </row>
    <row r="54" spans="1:22" x14ac:dyDescent="0.3">
      <c r="A54" t="s">
        <v>187</v>
      </c>
      <c r="B54" s="35">
        <v>43891</v>
      </c>
      <c r="C54">
        <v>11</v>
      </c>
      <c r="D54" t="s">
        <v>141</v>
      </c>
      <c r="E54" s="2">
        <v>26.6</v>
      </c>
      <c r="F54" s="2">
        <v>911.73</v>
      </c>
      <c r="G54" s="2">
        <v>182.4</v>
      </c>
      <c r="H54" s="2">
        <v>23.13</v>
      </c>
      <c r="I54" s="2">
        <f t="shared" si="5"/>
        <v>706.2</v>
      </c>
      <c r="K54" s="5">
        <v>706.2</v>
      </c>
      <c r="L54" s="4">
        <v>43915</v>
      </c>
      <c r="M54" s="29">
        <f t="shared" si="6"/>
        <v>0</v>
      </c>
      <c r="O54" s="2">
        <f t="shared" si="7"/>
        <v>232.13</v>
      </c>
      <c r="P54" s="65">
        <f>SUM(O52:O54)</f>
        <v>696.39</v>
      </c>
      <c r="Q54" s="75" t="s">
        <v>193</v>
      </c>
      <c r="S54" t="s">
        <v>179</v>
      </c>
      <c r="T54" s="63" t="e">
        <f>T48-T52</f>
        <v>#REF!</v>
      </c>
      <c r="U54" t="s">
        <v>186</v>
      </c>
      <c r="V54" s="2"/>
    </row>
    <row r="55" spans="1:22" x14ac:dyDescent="0.3">
      <c r="E55" s="67">
        <f>SUM(E42:E54)</f>
        <v>319.20000000000005</v>
      </c>
      <c r="F55" s="68">
        <f>SUM(F42:F54)</f>
        <v>10940.759999999997</v>
      </c>
      <c r="G55" s="7">
        <f>SUM(G42:G54)</f>
        <v>2188.2000000000003</v>
      </c>
      <c r="H55" s="6">
        <f>SUM(H42:H54)</f>
        <v>277.56</v>
      </c>
      <c r="I55" s="69">
        <f>SUM(I42:I54)</f>
        <v>8475</v>
      </c>
      <c r="K55" s="69">
        <f>SUM(K42:K54)</f>
        <v>8474.5999999999985</v>
      </c>
      <c r="L55" s="4"/>
      <c r="M55" s="70">
        <f>SUM(M42:M54)</f>
        <v>0.39999999999996305</v>
      </c>
      <c r="O55" s="62">
        <f>SUM(O42:O54)</f>
        <v>2784.9600000000005</v>
      </c>
      <c r="P55" s="62">
        <f>SUM(P42:P54)</f>
        <v>2784.9599999999996</v>
      </c>
      <c r="Q55" s="61">
        <f>O55-P55</f>
        <v>0</v>
      </c>
    </row>
    <row r="57" spans="1:22" x14ac:dyDescent="0.3">
      <c r="T57" s="2"/>
    </row>
    <row r="58" spans="1:22" x14ac:dyDescent="0.3">
      <c r="B58" s="25" t="s">
        <v>1</v>
      </c>
      <c r="C58" s="25" t="s">
        <v>133</v>
      </c>
      <c r="D58" s="25" t="s">
        <v>134</v>
      </c>
      <c r="E58" s="25" t="s">
        <v>146</v>
      </c>
      <c r="F58" s="25" t="s">
        <v>135</v>
      </c>
      <c r="G58" s="25" t="s">
        <v>136</v>
      </c>
      <c r="H58" s="25" t="s">
        <v>147</v>
      </c>
      <c r="I58" s="25" t="s">
        <v>137</v>
      </c>
      <c r="J58" s="1"/>
      <c r="K58" s="25" t="s">
        <v>142</v>
      </c>
      <c r="L58" s="25" t="s">
        <v>143</v>
      </c>
      <c r="M58" s="27"/>
      <c r="N58" s="1"/>
      <c r="O58" s="25" t="s">
        <v>148</v>
      </c>
      <c r="P58" s="1" t="s">
        <v>17</v>
      </c>
      <c r="Q58" s="1" t="s">
        <v>143</v>
      </c>
    </row>
    <row r="59" spans="1:22" x14ac:dyDescent="0.3">
      <c r="A59" t="s">
        <v>198</v>
      </c>
      <c r="B59" s="35">
        <v>43922</v>
      </c>
      <c r="C59">
        <v>1</v>
      </c>
      <c r="D59" t="s">
        <v>141</v>
      </c>
      <c r="E59" s="2">
        <v>24.8</v>
      </c>
      <c r="F59">
        <v>911.73</v>
      </c>
      <c r="G59" s="2">
        <v>182.2</v>
      </c>
      <c r="H59">
        <v>14.37</v>
      </c>
      <c r="I59">
        <f>F59-G59-H59</f>
        <v>715.16</v>
      </c>
      <c r="K59" s="2">
        <v>706.2</v>
      </c>
      <c r="L59" s="4">
        <v>43948</v>
      </c>
    </row>
    <row r="60" spans="1:22" x14ac:dyDescent="0.3">
      <c r="A60" t="s">
        <v>198</v>
      </c>
      <c r="B60" s="35">
        <v>43952</v>
      </c>
      <c r="C60">
        <v>2</v>
      </c>
      <c r="D60" t="s">
        <v>141</v>
      </c>
      <c r="E60" s="2">
        <v>24.8</v>
      </c>
      <c r="F60">
        <v>911.73</v>
      </c>
      <c r="G60" s="2">
        <v>182.4</v>
      </c>
      <c r="H60">
        <v>14.37</v>
      </c>
      <c r="I60">
        <f t="shared" ref="I60:I70" si="8">F60-G60-H60</f>
        <v>714.96</v>
      </c>
      <c r="K60" s="2">
        <v>706.2</v>
      </c>
      <c r="L60" s="4">
        <v>43977</v>
      </c>
    </row>
    <row r="61" spans="1:22" x14ac:dyDescent="0.3">
      <c r="A61" s="77" t="s">
        <v>198</v>
      </c>
      <c r="B61" s="78">
        <v>43983</v>
      </c>
      <c r="C61" s="77">
        <v>3</v>
      </c>
      <c r="D61" s="77" t="s">
        <v>141</v>
      </c>
      <c r="E61" s="80">
        <v>24.8</v>
      </c>
      <c r="F61" s="77">
        <v>911.73</v>
      </c>
      <c r="G61" s="80">
        <v>182.4</v>
      </c>
      <c r="H61" s="77">
        <v>14.37</v>
      </c>
      <c r="I61" s="77">
        <f t="shared" si="8"/>
        <v>714.96</v>
      </c>
      <c r="J61" s="77"/>
      <c r="K61" s="80">
        <v>706.2</v>
      </c>
      <c r="L61" s="82">
        <v>44007</v>
      </c>
      <c r="M61" s="79"/>
      <c r="N61" s="77"/>
      <c r="O61" s="80">
        <f>E59+E60+E61+G59+G60+G61+H59+H60+H61</f>
        <v>664.51</v>
      </c>
      <c r="P61" s="77">
        <v>664.51</v>
      </c>
      <c r="Q61" s="82">
        <v>44018</v>
      </c>
      <c r="T61" t="s">
        <v>135</v>
      </c>
      <c r="U61" s="87">
        <f>E71+F71</f>
        <v>11579.250000000002</v>
      </c>
    </row>
    <row r="62" spans="1:22" x14ac:dyDescent="0.3">
      <c r="A62" t="s">
        <v>198</v>
      </c>
      <c r="B62" s="35">
        <v>44013</v>
      </c>
      <c r="C62">
        <v>4</v>
      </c>
      <c r="D62" t="s">
        <v>141</v>
      </c>
      <c r="E62" s="2">
        <v>24.8</v>
      </c>
      <c r="F62">
        <v>911.73</v>
      </c>
      <c r="G62" s="2">
        <v>182.2</v>
      </c>
      <c r="H62">
        <v>14.37</v>
      </c>
      <c r="I62">
        <f t="shared" si="8"/>
        <v>715.16</v>
      </c>
      <c r="K62" s="2">
        <v>706.2</v>
      </c>
      <c r="L62" s="4">
        <v>44039</v>
      </c>
      <c r="T62" t="s">
        <v>137</v>
      </c>
      <c r="U62" s="2">
        <f>I71</f>
        <v>8784.33</v>
      </c>
    </row>
    <row r="63" spans="1:22" x14ac:dyDescent="0.3">
      <c r="A63" t="s">
        <v>198</v>
      </c>
      <c r="B63" s="35">
        <v>44044</v>
      </c>
      <c r="C63">
        <v>5</v>
      </c>
      <c r="D63" t="s">
        <v>141</v>
      </c>
      <c r="E63" s="2">
        <v>24.8</v>
      </c>
      <c r="F63">
        <v>911.73</v>
      </c>
      <c r="G63" s="2">
        <v>182.4</v>
      </c>
      <c r="H63">
        <v>14.37</v>
      </c>
      <c r="I63">
        <f t="shared" si="8"/>
        <v>714.96</v>
      </c>
      <c r="K63" s="2">
        <v>706.2</v>
      </c>
      <c r="L63" s="4">
        <v>44068</v>
      </c>
      <c r="T63" t="s">
        <v>17</v>
      </c>
      <c r="U63" s="2">
        <f>O71</f>
        <v>2794.9199999999996</v>
      </c>
    </row>
    <row r="64" spans="1:22" ht="15" thickBot="1" x14ac:dyDescent="0.35">
      <c r="A64" s="77" t="s">
        <v>198</v>
      </c>
      <c r="B64" s="78">
        <v>44075</v>
      </c>
      <c r="C64" s="77">
        <v>6</v>
      </c>
      <c r="D64" s="77" t="s">
        <v>141</v>
      </c>
      <c r="E64" s="77">
        <v>45.47</v>
      </c>
      <c r="F64" s="77">
        <v>1061.49</v>
      </c>
      <c r="G64" s="80">
        <v>212.4</v>
      </c>
      <c r="H64" s="77">
        <v>32.340000000000003</v>
      </c>
      <c r="I64" s="77">
        <f t="shared" si="8"/>
        <v>816.75</v>
      </c>
      <c r="J64" s="77"/>
      <c r="K64" s="80">
        <v>1706.2</v>
      </c>
      <c r="L64" s="85" t="s">
        <v>212</v>
      </c>
      <c r="M64" s="79"/>
      <c r="N64" s="77"/>
      <c r="O64" s="80">
        <f>E62+E63+E64+G62+G63+G64+H62+H63+H64</f>
        <v>733.15</v>
      </c>
      <c r="P64" s="77">
        <v>733.15</v>
      </c>
      <c r="Q64" s="82">
        <v>44102</v>
      </c>
      <c r="U64" s="8">
        <f>U61-U62-U63</f>
        <v>0</v>
      </c>
    </row>
    <row r="65" spans="1:22" x14ac:dyDescent="0.3">
      <c r="A65" t="s">
        <v>198</v>
      </c>
      <c r="B65" s="35">
        <v>44105</v>
      </c>
      <c r="C65">
        <v>7</v>
      </c>
      <c r="D65" t="s">
        <v>141</v>
      </c>
      <c r="E65" s="2">
        <v>28.25</v>
      </c>
      <c r="F65">
        <v>936.69</v>
      </c>
      <c r="G65" s="2">
        <v>187.2</v>
      </c>
      <c r="H65">
        <v>17.36</v>
      </c>
      <c r="I65">
        <f t="shared" si="8"/>
        <v>732.13</v>
      </c>
      <c r="K65" s="2">
        <f>506.2+706.2</f>
        <v>1212.4000000000001</v>
      </c>
      <c r="L65" s="85" t="s">
        <v>213</v>
      </c>
    </row>
    <row r="66" spans="1:22" x14ac:dyDescent="0.3">
      <c r="A66" t="s">
        <v>198</v>
      </c>
      <c r="B66" s="35">
        <v>44136</v>
      </c>
      <c r="C66">
        <v>8</v>
      </c>
      <c r="D66" t="s">
        <v>141</v>
      </c>
      <c r="E66" s="3">
        <v>28.25</v>
      </c>
      <c r="F66" s="3">
        <v>936.69</v>
      </c>
      <c r="G66" s="5">
        <v>187.4</v>
      </c>
      <c r="H66" s="3">
        <v>17.36</v>
      </c>
      <c r="I66">
        <f t="shared" si="8"/>
        <v>731.93000000000006</v>
      </c>
      <c r="K66" s="3">
        <v>467.05</v>
      </c>
      <c r="L66" s="16">
        <v>44144</v>
      </c>
      <c r="T66" t="s">
        <v>143</v>
      </c>
      <c r="U66" s="2">
        <f>Payments!G7</f>
        <v>14195.220000000001</v>
      </c>
    </row>
    <row r="67" spans="1:22" x14ac:dyDescent="0.3">
      <c r="A67" s="77" t="s">
        <v>198</v>
      </c>
      <c r="B67" s="78">
        <v>44166</v>
      </c>
      <c r="C67" s="77">
        <v>9</v>
      </c>
      <c r="D67" s="77" t="s">
        <v>141</v>
      </c>
      <c r="E67" s="81">
        <v>28.25</v>
      </c>
      <c r="F67" s="81">
        <v>936.69</v>
      </c>
      <c r="G67" s="73">
        <v>187.4</v>
      </c>
      <c r="H67" s="81">
        <v>17.36</v>
      </c>
      <c r="I67" s="77">
        <f t="shared" si="8"/>
        <v>731.93000000000006</v>
      </c>
      <c r="J67" s="77"/>
      <c r="K67" s="81">
        <v>467.02</v>
      </c>
      <c r="L67" s="16">
        <v>44167</v>
      </c>
      <c r="M67" s="79"/>
      <c r="N67" s="77"/>
      <c r="O67" s="73">
        <f>E65+E66+E67+G65+G66+G67+H65+H66+H67</f>
        <v>698.83</v>
      </c>
      <c r="P67" s="81">
        <v>698.83</v>
      </c>
      <c r="Q67" s="84">
        <v>44204</v>
      </c>
      <c r="T67" t="s">
        <v>215</v>
      </c>
      <c r="U67" s="2" t="e">
        <f>-Payments!#REF!-Payments!#REF!</f>
        <v>#REF!</v>
      </c>
    </row>
    <row r="68" spans="1:22" x14ac:dyDescent="0.3">
      <c r="A68" t="s">
        <v>198</v>
      </c>
      <c r="B68" s="35">
        <v>44197</v>
      </c>
      <c r="C68">
        <v>10</v>
      </c>
      <c r="D68" t="s">
        <v>141</v>
      </c>
      <c r="E68" s="3">
        <v>28.25</v>
      </c>
      <c r="F68" s="3">
        <v>936.69</v>
      </c>
      <c r="G68" s="5">
        <v>187.2</v>
      </c>
      <c r="H68" s="3">
        <v>17.36</v>
      </c>
      <c r="I68">
        <f t="shared" si="8"/>
        <v>732.13</v>
      </c>
      <c r="K68" s="3">
        <v>467.02</v>
      </c>
      <c r="L68" s="16">
        <v>44186</v>
      </c>
      <c r="O68" s="22"/>
      <c r="T68" t="s">
        <v>186</v>
      </c>
      <c r="U68" s="5">
        <v>0</v>
      </c>
    </row>
    <row r="69" spans="1:22" x14ac:dyDescent="0.3">
      <c r="A69" t="s">
        <v>198</v>
      </c>
      <c r="B69" s="35">
        <v>44228</v>
      </c>
      <c r="C69">
        <v>10</v>
      </c>
      <c r="D69" t="s">
        <v>141</v>
      </c>
      <c r="E69" s="3">
        <v>28.25</v>
      </c>
      <c r="F69" s="3">
        <v>936.69</v>
      </c>
      <c r="G69" s="5">
        <v>187.2</v>
      </c>
      <c r="H69" s="3">
        <v>17.36</v>
      </c>
      <c r="I69">
        <f t="shared" si="8"/>
        <v>732.13</v>
      </c>
      <c r="K69" s="3">
        <v>467.02</v>
      </c>
      <c r="L69" s="16">
        <v>44214</v>
      </c>
      <c r="O69" s="22"/>
      <c r="T69" t="s">
        <v>186</v>
      </c>
      <c r="U69" s="90">
        <f>P70</f>
        <v>698.42</v>
      </c>
    </row>
    <row r="70" spans="1:22" ht="15" thickBot="1" x14ac:dyDescent="0.35">
      <c r="A70" s="77" t="s">
        <v>198</v>
      </c>
      <c r="B70" s="78">
        <v>44256</v>
      </c>
      <c r="C70" s="77">
        <v>11</v>
      </c>
      <c r="D70" s="77" t="s">
        <v>141</v>
      </c>
      <c r="E70" s="81">
        <v>28.25</v>
      </c>
      <c r="F70" s="81">
        <v>936.69</v>
      </c>
      <c r="G70" s="73">
        <v>187.2</v>
      </c>
      <c r="H70" s="81">
        <v>17.36</v>
      </c>
      <c r="I70" s="77">
        <f t="shared" si="8"/>
        <v>732.13</v>
      </c>
      <c r="J70" s="77"/>
      <c r="K70" s="81">
        <v>466.62</v>
      </c>
      <c r="L70" s="16">
        <v>44235</v>
      </c>
      <c r="M70" s="79"/>
      <c r="N70" s="77"/>
      <c r="O70" s="88">
        <f>E68+E69+E70+G68+G69+G70+H68+H69+H70</f>
        <v>698.43</v>
      </c>
      <c r="P70" s="89">
        <v>698.42</v>
      </c>
      <c r="Q70" s="93">
        <v>44307</v>
      </c>
      <c r="U70" s="86" t="e">
        <f>U66+U68+U69+U67</f>
        <v>#REF!</v>
      </c>
      <c r="V70" s="2"/>
    </row>
    <row r="71" spans="1:22" x14ac:dyDescent="0.3">
      <c r="E71" s="80">
        <f>SUM(E59:E70)</f>
        <v>338.97</v>
      </c>
      <c r="F71" s="80">
        <f t="shared" ref="F71:I71" si="9">SUM(F59:F70)</f>
        <v>11240.280000000002</v>
      </c>
      <c r="G71" s="80">
        <f t="shared" si="9"/>
        <v>2247.6</v>
      </c>
      <c r="H71" s="80">
        <f t="shared" si="9"/>
        <v>208.35000000000002</v>
      </c>
      <c r="I71" s="80">
        <f t="shared" si="9"/>
        <v>8784.33</v>
      </c>
      <c r="K71" s="80">
        <f>SUM(K59:K70)</f>
        <v>8784.3300000000017</v>
      </c>
      <c r="O71" s="80">
        <f>SUM(O59:O70)</f>
        <v>2794.9199999999996</v>
      </c>
      <c r="P71" s="80">
        <f>SUM(P59:P70)</f>
        <v>2794.91</v>
      </c>
      <c r="Q71" s="2"/>
      <c r="T71" s="2"/>
    </row>
    <row r="72" spans="1:22" x14ac:dyDescent="0.3">
      <c r="T72" s="2"/>
      <c r="U72" s="91" t="e">
        <f>U61-U70</f>
        <v>#REF!</v>
      </c>
      <c r="V72" s="92"/>
    </row>
    <row r="73" spans="1:22" ht="15" thickBot="1" x14ac:dyDescent="0.35">
      <c r="K73" s="8">
        <f>I71-K71</f>
        <v>0</v>
      </c>
      <c r="L73" s="28"/>
      <c r="O73" s="2"/>
      <c r="P73" s="8">
        <f>O71-P71</f>
        <v>9.9999999997635314E-3</v>
      </c>
      <c r="T73" s="2"/>
      <c r="U73" s="3"/>
    </row>
    <row r="74" spans="1:22" x14ac:dyDescent="0.3">
      <c r="T74" s="2"/>
    </row>
    <row r="76" spans="1:22" x14ac:dyDescent="0.3">
      <c r="B76" s="25" t="s">
        <v>1</v>
      </c>
      <c r="C76" s="25" t="s">
        <v>133</v>
      </c>
      <c r="D76" s="25" t="s">
        <v>134</v>
      </c>
      <c r="E76" s="25" t="s">
        <v>146</v>
      </c>
      <c r="F76" s="25" t="s">
        <v>135</v>
      </c>
      <c r="G76" s="25" t="s">
        <v>136</v>
      </c>
      <c r="H76" s="25" t="s">
        <v>147</v>
      </c>
      <c r="I76" s="25" t="s">
        <v>137</v>
      </c>
      <c r="J76" s="1"/>
      <c r="K76" s="25" t="s">
        <v>142</v>
      </c>
      <c r="L76" s="25" t="s">
        <v>143</v>
      </c>
      <c r="M76" s="27"/>
      <c r="N76" s="1"/>
      <c r="O76" s="25" t="s">
        <v>148</v>
      </c>
      <c r="P76" s="1" t="s">
        <v>17</v>
      </c>
      <c r="Q76" s="1" t="s">
        <v>143</v>
      </c>
      <c r="T76" s="2"/>
    </row>
    <row r="77" spans="1:22" x14ac:dyDescent="0.3">
      <c r="A77" t="s">
        <v>221</v>
      </c>
      <c r="B77" s="35">
        <v>44287</v>
      </c>
      <c r="C77">
        <v>1</v>
      </c>
      <c r="D77" t="s">
        <v>141</v>
      </c>
      <c r="E77" s="2">
        <v>27.56</v>
      </c>
      <c r="F77">
        <v>936.69</v>
      </c>
      <c r="G77" s="2">
        <v>187.2</v>
      </c>
      <c r="H77">
        <v>16.760000000000002</v>
      </c>
      <c r="I77">
        <f>F77-G77-H77</f>
        <v>732.73</v>
      </c>
      <c r="K77" s="2">
        <v>732.13</v>
      </c>
      <c r="L77" s="4">
        <v>44353</v>
      </c>
    </row>
    <row r="78" spans="1:22" x14ac:dyDescent="0.3">
      <c r="A78" t="s">
        <v>221</v>
      </c>
      <c r="B78" s="35">
        <v>44317</v>
      </c>
      <c r="C78">
        <v>2</v>
      </c>
      <c r="D78" t="s">
        <v>141</v>
      </c>
      <c r="E78" s="2">
        <v>27.56</v>
      </c>
      <c r="F78">
        <v>936.69</v>
      </c>
      <c r="G78" s="2">
        <v>187.4</v>
      </c>
      <c r="H78">
        <v>16.760000000000002</v>
      </c>
      <c r="I78">
        <f t="shared" ref="I78:I88" si="10">F78-G78-H78</f>
        <v>732.53000000000009</v>
      </c>
      <c r="K78" s="2">
        <v>732.13</v>
      </c>
      <c r="L78" s="4">
        <v>44322</v>
      </c>
      <c r="T78" s="2"/>
    </row>
    <row r="79" spans="1:22" x14ac:dyDescent="0.3">
      <c r="A79" s="77" t="s">
        <v>221</v>
      </c>
      <c r="B79" s="78">
        <v>44348</v>
      </c>
      <c r="C79" s="77">
        <v>3</v>
      </c>
      <c r="D79" s="77" t="s">
        <v>141</v>
      </c>
      <c r="E79" s="80">
        <v>27.56</v>
      </c>
      <c r="F79" s="77">
        <v>936.69</v>
      </c>
      <c r="G79" s="80">
        <v>187.4</v>
      </c>
      <c r="H79" s="77">
        <v>16.760000000000002</v>
      </c>
      <c r="I79" s="77">
        <f t="shared" si="10"/>
        <v>732.53000000000009</v>
      </c>
      <c r="J79" s="77"/>
      <c r="K79" s="80">
        <v>732.13</v>
      </c>
      <c r="L79" s="82">
        <v>44353</v>
      </c>
      <c r="M79" s="79"/>
      <c r="N79" s="77"/>
      <c r="O79" s="73">
        <f>E77+E78+E79+G77+G78+G79+H77+H78+H79</f>
        <v>694.95999999999992</v>
      </c>
      <c r="P79" s="77">
        <v>694.96</v>
      </c>
      <c r="Q79" s="82">
        <v>44431</v>
      </c>
    </row>
    <row r="80" spans="1:22" x14ac:dyDescent="0.3">
      <c r="A80" t="s">
        <v>221</v>
      </c>
      <c r="B80" s="35">
        <v>44378</v>
      </c>
      <c r="C80">
        <v>4</v>
      </c>
      <c r="D80" t="s">
        <v>141</v>
      </c>
      <c r="E80" s="2">
        <v>27.56</v>
      </c>
      <c r="F80">
        <v>936.69</v>
      </c>
      <c r="G80" s="2">
        <v>187.2</v>
      </c>
      <c r="H80">
        <v>16.760000000000002</v>
      </c>
      <c r="I80">
        <f t="shared" si="10"/>
        <v>732.73</v>
      </c>
      <c r="K80" s="2">
        <v>732.13</v>
      </c>
      <c r="L80" s="4">
        <v>44383</v>
      </c>
    </row>
    <row r="81" spans="1:21" x14ac:dyDescent="0.3">
      <c r="A81" t="s">
        <v>221</v>
      </c>
      <c r="B81" s="35">
        <v>44409</v>
      </c>
      <c r="C81">
        <v>5</v>
      </c>
      <c r="D81" t="s">
        <v>141</v>
      </c>
      <c r="E81" s="2">
        <v>27.56</v>
      </c>
      <c r="F81">
        <v>936.69</v>
      </c>
      <c r="G81" s="2">
        <v>187.4</v>
      </c>
      <c r="H81">
        <v>16.760000000000002</v>
      </c>
      <c r="I81">
        <f t="shared" si="10"/>
        <v>732.53000000000009</v>
      </c>
      <c r="K81" s="5">
        <v>732.13</v>
      </c>
      <c r="L81" s="16">
        <v>44414</v>
      </c>
    </row>
    <row r="82" spans="1:21" x14ac:dyDescent="0.3">
      <c r="A82" s="77" t="s">
        <v>221</v>
      </c>
      <c r="B82" s="78">
        <v>44440</v>
      </c>
      <c r="C82" s="77">
        <v>6</v>
      </c>
      <c r="D82" s="77" t="s">
        <v>141</v>
      </c>
      <c r="E82" s="77">
        <v>27.56</v>
      </c>
      <c r="F82" s="77">
        <v>936.69</v>
      </c>
      <c r="G82" s="80">
        <v>187.4</v>
      </c>
      <c r="H82" s="77">
        <v>16.760000000000002</v>
      </c>
      <c r="I82" s="77">
        <f t="shared" si="10"/>
        <v>732.53000000000009</v>
      </c>
      <c r="J82" s="77"/>
      <c r="K82" s="80">
        <v>732.13</v>
      </c>
      <c r="L82" s="16">
        <v>44445</v>
      </c>
      <c r="M82" s="79"/>
      <c r="N82" s="77"/>
      <c r="O82" s="80">
        <f>E80+E81+E82+G80+G81+G82+H80+H81+H82</f>
        <v>694.95999999999992</v>
      </c>
      <c r="P82" s="77">
        <v>694.96</v>
      </c>
      <c r="Q82" s="82">
        <v>44490</v>
      </c>
    </row>
    <row r="83" spans="1:21" x14ac:dyDescent="0.3">
      <c r="A83" t="s">
        <v>221</v>
      </c>
      <c r="B83" s="35">
        <v>44470</v>
      </c>
      <c r="C83">
        <v>7</v>
      </c>
      <c r="D83" t="s">
        <v>141</v>
      </c>
      <c r="E83" s="2">
        <v>27.56</v>
      </c>
      <c r="F83">
        <v>936.69</v>
      </c>
      <c r="G83" s="2">
        <v>187.4</v>
      </c>
      <c r="H83">
        <v>16.760000000000002</v>
      </c>
      <c r="I83">
        <f t="shared" si="10"/>
        <v>732.53000000000009</v>
      </c>
      <c r="K83" s="2">
        <v>732.13</v>
      </c>
      <c r="L83" s="16">
        <v>44475</v>
      </c>
    </row>
    <row r="84" spans="1:21" x14ac:dyDescent="0.3">
      <c r="A84" t="s">
        <v>221</v>
      </c>
      <c r="B84" s="35">
        <v>44501</v>
      </c>
      <c r="C84">
        <v>8</v>
      </c>
      <c r="D84" t="s">
        <v>141</v>
      </c>
      <c r="E84" s="3">
        <v>27.56</v>
      </c>
      <c r="F84" s="3">
        <v>936.69</v>
      </c>
      <c r="G84" s="5">
        <v>187.4</v>
      </c>
      <c r="H84" s="3">
        <v>16.760000000000002</v>
      </c>
      <c r="I84">
        <f t="shared" si="10"/>
        <v>732.53000000000009</v>
      </c>
      <c r="K84" s="3">
        <v>732.13</v>
      </c>
      <c r="L84" s="16">
        <v>44508</v>
      </c>
    </row>
    <row r="85" spans="1:21" x14ac:dyDescent="0.3">
      <c r="A85" s="77" t="s">
        <v>221</v>
      </c>
      <c r="B85" s="78">
        <v>44531</v>
      </c>
      <c r="C85" s="77">
        <v>9</v>
      </c>
      <c r="D85" s="77" t="s">
        <v>141</v>
      </c>
      <c r="E85" s="81">
        <v>27.56</v>
      </c>
      <c r="F85" s="81">
        <v>936.69</v>
      </c>
      <c r="G85" s="73">
        <v>187.4</v>
      </c>
      <c r="H85" s="81">
        <v>16.760000000000002</v>
      </c>
      <c r="I85" s="77">
        <f t="shared" si="10"/>
        <v>732.53000000000009</v>
      </c>
      <c r="J85" s="77"/>
      <c r="K85" s="81">
        <v>732.13</v>
      </c>
      <c r="L85" s="84">
        <v>44536</v>
      </c>
      <c r="M85" s="79"/>
      <c r="N85" s="77"/>
      <c r="O85" s="73">
        <f>E83+E84+E85+G83+G84+G85+H83+H84+H85</f>
        <v>695.16</v>
      </c>
      <c r="P85" s="81">
        <v>695.16</v>
      </c>
      <c r="Q85" s="84">
        <v>44915</v>
      </c>
    </row>
    <row r="86" spans="1:21" x14ac:dyDescent="0.3">
      <c r="A86" t="s">
        <v>221</v>
      </c>
      <c r="B86" s="35">
        <v>44562</v>
      </c>
      <c r="C86">
        <v>10</v>
      </c>
      <c r="D86" t="s">
        <v>141</v>
      </c>
      <c r="E86" s="3">
        <v>27.56</v>
      </c>
      <c r="F86" s="3">
        <v>936.69</v>
      </c>
      <c r="G86" s="5">
        <v>187.2</v>
      </c>
      <c r="H86" s="3">
        <v>16.760000000000002</v>
      </c>
      <c r="I86">
        <f t="shared" si="10"/>
        <v>732.73</v>
      </c>
      <c r="K86" s="3">
        <v>732.13</v>
      </c>
      <c r="L86" s="16">
        <v>44567</v>
      </c>
      <c r="O86" s="22"/>
    </row>
    <row r="87" spans="1:21" x14ac:dyDescent="0.3">
      <c r="A87" t="s">
        <v>221</v>
      </c>
      <c r="B87" s="35">
        <v>44593</v>
      </c>
      <c r="C87">
        <v>10</v>
      </c>
      <c r="D87" t="s">
        <v>141</v>
      </c>
      <c r="E87" s="3">
        <v>27.56</v>
      </c>
      <c r="F87" s="3">
        <v>936.69</v>
      </c>
      <c r="G87" s="5">
        <v>187.4</v>
      </c>
      <c r="H87" s="3">
        <v>16.760000000000002</v>
      </c>
      <c r="I87">
        <f t="shared" si="10"/>
        <v>732.53000000000009</v>
      </c>
      <c r="K87" s="3">
        <v>732.13</v>
      </c>
      <c r="L87" s="16">
        <v>44599</v>
      </c>
      <c r="O87" s="22"/>
      <c r="U87" s="2"/>
    </row>
    <row r="88" spans="1:21" x14ac:dyDescent="0.3">
      <c r="A88" s="77" t="s">
        <v>221</v>
      </c>
      <c r="B88" s="78">
        <v>44621</v>
      </c>
      <c r="C88" s="77">
        <v>11</v>
      </c>
      <c r="D88" s="77" t="s">
        <v>141</v>
      </c>
      <c r="E88" s="81">
        <v>27.56</v>
      </c>
      <c r="F88" s="81">
        <v>936.69</v>
      </c>
      <c r="G88" s="73">
        <v>187.4</v>
      </c>
      <c r="H88" s="81">
        <v>16.760000000000002</v>
      </c>
      <c r="I88" s="77">
        <f t="shared" si="10"/>
        <v>732.53000000000009</v>
      </c>
      <c r="J88" s="77"/>
      <c r="K88" s="81">
        <v>732.13</v>
      </c>
      <c r="L88" s="84">
        <v>44627</v>
      </c>
      <c r="M88" s="79"/>
      <c r="N88" s="77"/>
      <c r="O88" s="73">
        <f>E86+E87+E88+G86+G87+G88+H86+H87+H88</f>
        <v>694.95999999999992</v>
      </c>
      <c r="P88" s="81">
        <v>694.96</v>
      </c>
      <c r="Q88" s="81" t="s">
        <v>226</v>
      </c>
    </row>
    <row r="89" spans="1:21" x14ac:dyDescent="0.3">
      <c r="E89" s="80">
        <f>SUM(E77:E88)</f>
        <v>330.71999999999997</v>
      </c>
      <c r="F89" s="80">
        <f t="shared" ref="F89:I89" si="11">SUM(F77:F88)</f>
        <v>11240.280000000004</v>
      </c>
      <c r="G89" s="80">
        <f t="shared" si="11"/>
        <v>2248.2000000000003</v>
      </c>
      <c r="H89" s="80">
        <f t="shared" si="11"/>
        <v>201.11999999999998</v>
      </c>
      <c r="I89" s="80">
        <f t="shared" si="11"/>
        <v>8790.9599999999991</v>
      </c>
      <c r="K89" s="80">
        <f>SUM(K77:K88)</f>
        <v>8785.56</v>
      </c>
      <c r="O89" s="80">
        <f>SUM(O77:O88)</f>
        <v>2780.04</v>
      </c>
      <c r="P89" s="80">
        <f>SUM(P77:P88)</f>
        <v>2780.04</v>
      </c>
      <c r="Q89" s="2"/>
    </row>
    <row r="91" spans="1:21" ht="15" thickBot="1" x14ac:dyDescent="0.35">
      <c r="F91" s="2">
        <f>F89+E89</f>
        <v>11571.000000000004</v>
      </c>
      <c r="K91" s="8">
        <f>I89-K89</f>
        <v>5.3999999999996362</v>
      </c>
      <c r="L91" s="28"/>
      <c r="O91" s="2"/>
      <c r="P91" s="8">
        <f>O89-P89</f>
        <v>0</v>
      </c>
    </row>
    <row r="94" spans="1:21" x14ac:dyDescent="0.3">
      <c r="B94" s="25" t="s">
        <v>1</v>
      </c>
      <c r="C94" s="25" t="s">
        <v>133</v>
      </c>
      <c r="D94" s="25" t="s">
        <v>134</v>
      </c>
      <c r="E94" s="25" t="s">
        <v>146</v>
      </c>
      <c r="F94" s="25" t="s">
        <v>135</v>
      </c>
      <c r="G94" s="25" t="s">
        <v>136</v>
      </c>
      <c r="H94" s="25" t="s">
        <v>147</v>
      </c>
      <c r="I94" s="25" t="s">
        <v>137</v>
      </c>
      <c r="J94" s="1"/>
      <c r="K94" s="25" t="s">
        <v>142</v>
      </c>
      <c r="L94" s="25" t="s">
        <v>143</v>
      </c>
      <c r="M94" s="27"/>
      <c r="N94" s="1"/>
      <c r="O94" s="25" t="s">
        <v>148</v>
      </c>
      <c r="P94" s="1" t="s">
        <v>17</v>
      </c>
      <c r="Q94" s="1" t="s">
        <v>143</v>
      </c>
    </row>
    <row r="95" spans="1:21" x14ac:dyDescent="0.3">
      <c r="A95" t="s">
        <v>225</v>
      </c>
      <c r="B95" s="35">
        <v>44652</v>
      </c>
      <c r="C95">
        <v>1</v>
      </c>
      <c r="D95" t="s">
        <v>141</v>
      </c>
      <c r="E95" s="2">
        <v>26.89</v>
      </c>
      <c r="F95">
        <v>936.69</v>
      </c>
      <c r="G95" s="2">
        <v>187.2</v>
      </c>
      <c r="H95">
        <v>15.06</v>
      </c>
      <c r="I95">
        <f>F95-G95-H95</f>
        <v>734.43000000000006</v>
      </c>
      <c r="K95" s="2">
        <v>732.13</v>
      </c>
      <c r="L95" s="4">
        <v>44657</v>
      </c>
    </row>
    <row r="96" spans="1:21" x14ac:dyDescent="0.3">
      <c r="A96" t="s">
        <v>225</v>
      </c>
      <c r="B96" s="35">
        <v>44682</v>
      </c>
      <c r="C96">
        <v>2</v>
      </c>
      <c r="D96" t="s">
        <v>141</v>
      </c>
      <c r="E96" s="2">
        <v>26.89</v>
      </c>
      <c r="F96">
        <v>936.69</v>
      </c>
      <c r="G96" s="2">
        <v>187.4</v>
      </c>
      <c r="H96">
        <v>15.06</v>
      </c>
      <c r="I96">
        <f t="shared" ref="I96:I108" si="12">F96-G96-H96</f>
        <v>734.23000000000013</v>
      </c>
      <c r="K96" s="2">
        <v>732.13</v>
      </c>
      <c r="L96" s="4">
        <v>44687</v>
      </c>
      <c r="U96" s="2"/>
    </row>
    <row r="97" spans="1:21" x14ac:dyDescent="0.3">
      <c r="B97" s="35"/>
      <c r="E97" s="2"/>
      <c r="G97" s="2"/>
      <c r="K97" s="2">
        <v>5.4</v>
      </c>
      <c r="L97" s="4">
        <v>44690</v>
      </c>
      <c r="U97" s="2"/>
    </row>
    <row r="98" spans="1:21" x14ac:dyDescent="0.3">
      <c r="A98" s="77" t="s">
        <v>225</v>
      </c>
      <c r="B98" s="78">
        <v>44713</v>
      </c>
      <c r="C98" s="77">
        <v>3</v>
      </c>
      <c r="D98" s="77" t="s">
        <v>141</v>
      </c>
      <c r="E98" s="80">
        <v>26.89</v>
      </c>
      <c r="F98" s="77">
        <v>936.69</v>
      </c>
      <c r="G98" s="80">
        <v>187.4</v>
      </c>
      <c r="H98" s="77">
        <v>15.06</v>
      </c>
      <c r="I98" s="77">
        <f t="shared" si="12"/>
        <v>734.23000000000013</v>
      </c>
      <c r="J98" s="77"/>
      <c r="K98" s="80">
        <v>732.13</v>
      </c>
      <c r="L98" s="82">
        <v>44718</v>
      </c>
      <c r="M98" s="79"/>
      <c r="N98" s="77"/>
      <c r="O98" s="73">
        <f>E95+E96+E98+G95+G96+G98+H95+H96+H98</f>
        <v>687.8499999999998</v>
      </c>
      <c r="P98" s="77">
        <v>694.96</v>
      </c>
      <c r="Q98" s="82">
        <v>44795</v>
      </c>
      <c r="U98" s="2"/>
    </row>
    <row r="99" spans="1:21" x14ac:dyDescent="0.3">
      <c r="A99" t="s">
        <v>225</v>
      </c>
      <c r="B99" s="35">
        <v>44743</v>
      </c>
      <c r="C99">
        <v>4</v>
      </c>
      <c r="D99" t="s">
        <v>141</v>
      </c>
      <c r="E99" s="2">
        <v>26.89</v>
      </c>
      <c r="F99">
        <v>936.69</v>
      </c>
      <c r="G99" s="2">
        <v>187.2</v>
      </c>
      <c r="H99">
        <v>15.06</v>
      </c>
      <c r="I99">
        <f t="shared" si="12"/>
        <v>734.43000000000006</v>
      </c>
      <c r="K99" s="2">
        <v>732.13</v>
      </c>
      <c r="L99" s="4">
        <v>44748</v>
      </c>
    </row>
    <row r="100" spans="1:21" x14ac:dyDescent="0.3">
      <c r="A100" t="s">
        <v>225</v>
      </c>
      <c r="B100" s="35">
        <v>44774</v>
      </c>
      <c r="C100">
        <v>5</v>
      </c>
      <c r="D100" t="s">
        <v>141</v>
      </c>
      <c r="E100" s="2">
        <v>26.89</v>
      </c>
      <c r="F100">
        <v>936.69</v>
      </c>
      <c r="G100" s="2">
        <v>187.4</v>
      </c>
      <c r="H100">
        <v>15.06</v>
      </c>
      <c r="I100">
        <f t="shared" si="12"/>
        <v>734.23000000000013</v>
      </c>
      <c r="K100" s="5">
        <v>732.13</v>
      </c>
      <c r="L100" s="16">
        <v>44779</v>
      </c>
    </row>
    <row r="101" spans="1:21" x14ac:dyDescent="0.3">
      <c r="A101" s="77" t="s">
        <v>225</v>
      </c>
      <c r="B101" s="78">
        <v>44805</v>
      </c>
      <c r="C101" s="77">
        <v>6</v>
      </c>
      <c r="D101" s="77" t="s">
        <v>141</v>
      </c>
      <c r="E101" s="77">
        <v>26.89</v>
      </c>
      <c r="F101" s="77">
        <v>936.69</v>
      </c>
      <c r="G101" s="80">
        <v>187.4</v>
      </c>
      <c r="H101" s="77">
        <v>15.06</v>
      </c>
      <c r="I101" s="77">
        <f t="shared" si="12"/>
        <v>734.23000000000013</v>
      </c>
      <c r="J101" s="77"/>
      <c r="K101" s="80">
        <v>732.13</v>
      </c>
      <c r="L101" s="84">
        <v>44810</v>
      </c>
      <c r="M101" s="79"/>
      <c r="N101" s="77"/>
      <c r="O101" s="80">
        <f>E99+E100+E101+G99+G100+G101+H99+H100+H101</f>
        <v>687.8499999999998</v>
      </c>
      <c r="P101" s="81">
        <v>680.74</v>
      </c>
      <c r="Q101" s="84">
        <v>44848</v>
      </c>
    </row>
    <row r="102" spans="1:21" x14ac:dyDescent="0.3">
      <c r="A102" t="s">
        <v>225</v>
      </c>
      <c r="B102" s="35">
        <v>44835</v>
      </c>
      <c r="C102">
        <v>7</v>
      </c>
      <c r="D102" t="s">
        <v>141</v>
      </c>
      <c r="E102" s="2">
        <v>26.89</v>
      </c>
      <c r="F102">
        <v>936.69</v>
      </c>
      <c r="G102" s="2">
        <v>187.5</v>
      </c>
      <c r="H102">
        <v>15.06</v>
      </c>
      <c r="I102">
        <f t="shared" si="12"/>
        <v>734.13000000000011</v>
      </c>
      <c r="K102" s="5">
        <v>732.13</v>
      </c>
      <c r="L102" s="16">
        <v>44840</v>
      </c>
    </row>
    <row r="103" spans="1:21" x14ac:dyDescent="0.3">
      <c r="A103" t="s">
        <v>225</v>
      </c>
      <c r="B103" s="35">
        <v>44866</v>
      </c>
      <c r="C103">
        <v>8</v>
      </c>
      <c r="D103" t="s">
        <v>141</v>
      </c>
      <c r="E103" s="3">
        <v>160.46</v>
      </c>
      <c r="F103" s="3">
        <v>1824.16</v>
      </c>
      <c r="G103" s="5">
        <v>364.8</v>
      </c>
      <c r="H103" s="3">
        <v>132.65</v>
      </c>
      <c r="I103">
        <f t="shared" si="12"/>
        <v>1326.71</v>
      </c>
      <c r="K103" s="3">
        <v>732.13</v>
      </c>
      <c r="L103" s="16">
        <v>44872</v>
      </c>
    </row>
    <row r="104" spans="1:21" x14ac:dyDescent="0.3">
      <c r="B104" s="35"/>
      <c r="E104" s="3"/>
      <c r="F104" s="3"/>
      <c r="G104" s="5"/>
      <c r="H104" s="3"/>
      <c r="K104" s="3">
        <v>594.58000000000004</v>
      </c>
      <c r="L104" s="16">
        <v>44869</v>
      </c>
    </row>
    <row r="105" spans="1:21" x14ac:dyDescent="0.3">
      <c r="A105" s="77" t="s">
        <v>225</v>
      </c>
      <c r="B105" s="78">
        <v>44896</v>
      </c>
      <c r="C105" s="77">
        <v>9</v>
      </c>
      <c r="D105" s="77" t="s">
        <v>141</v>
      </c>
      <c r="E105" s="81">
        <v>26.89</v>
      </c>
      <c r="F105" s="81">
        <v>1022.67</v>
      </c>
      <c r="G105" s="73">
        <v>204.6</v>
      </c>
      <c r="H105" s="81">
        <v>26.46</v>
      </c>
      <c r="I105" s="77">
        <f t="shared" si="12"/>
        <v>791.6099999999999</v>
      </c>
      <c r="J105" s="77"/>
      <c r="K105" s="81">
        <v>732.13</v>
      </c>
      <c r="L105" s="84">
        <v>44901</v>
      </c>
      <c r="M105" s="79"/>
      <c r="N105" s="77"/>
      <c r="O105" s="73">
        <f>E102+E103+E105+G102+G103+G105+H102+H103+H105</f>
        <v>1145.31</v>
      </c>
      <c r="P105" s="81">
        <v>1145.31</v>
      </c>
      <c r="Q105" s="84">
        <v>44946</v>
      </c>
    </row>
    <row r="106" spans="1:21" x14ac:dyDescent="0.3">
      <c r="A106" t="s">
        <v>225</v>
      </c>
      <c r="B106" s="35">
        <v>44927</v>
      </c>
      <c r="C106">
        <v>10</v>
      </c>
      <c r="D106" t="s">
        <v>141</v>
      </c>
      <c r="E106" s="3">
        <v>26.89</v>
      </c>
      <c r="F106" s="3">
        <v>1022.67</v>
      </c>
      <c r="G106" s="5">
        <v>204.6</v>
      </c>
      <c r="H106" s="3">
        <v>26.46</v>
      </c>
      <c r="I106">
        <f t="shared" si="12"/>
        <v>791.6099999999999</v>
      </c>
      <c r="K106" s="3">
        <v>732.13</v>
      </c>
      <c r="L106" s="16">
        <v>44932</v>
      </c>
      <c r="O106" s="22"/>
    </row>
    <row r="107" spans="1:21" x14ac:dyDescent="0.3">
      <c r="A107" t="s">
        <v>225</v>
      </c>
      <c r="B107" s="35">
        <v>44958</v>
      </c>
      <c r="C107">
        <v>10</v>
      </c>
      <c r="D107" t="s">
        <v>141</v>
      </c>
      <c r="E107" s="3">
        <v>26.89</v>
      </c>
      <c r="F107" s="3">
        <v>1022.67</v>
      </c>
      <c r="G107" s="5">
        <v>204.6</v>
      </c>
      <c r="H107" s="3">
        <v>26.46</v>
      </c>
      <c r="I107">
        <f t="shared" si="12"/>
        <v>791.6099999999999</v>
      </c>
      <c r="K107" s="3">
        <v>732.13</v>
      </c>
      <c r="L107" s="16">
        <v>44963</v>
      </c>
      <c r="O107" s="22"/>
    </row>
    <row r="108" spans="1:21" x14ac:dyDescent="0.3">
      <c r="A108" t="s">
        <v>225</v>
      </c>
      <c r="B108" s="35">
        <v>44986</v>
      </c>
      <c r="C108">
        <v>11</v>
      </c>
      <c r="D108" t="s">
        <v>141</v>
      </c>
      <c r="E108" s="3">
        <v>26.89</v>
      </c>
      <c r="F108" s="3">
        <v>1022.67</v>
      </c>
      <c r="G108" s="5">
        <v>204.4</v>
      </c>
      <c r="H108" s="3">
        <v>26.46</v>
      </c>
      <c r="I108">
        <f t="shared" si="12"/>
        <v>791.81</v>
      </c>
      <c r="K108" s="3">
        <v>732.13</v>
      </c>
      <c r="L108" s="16">
        <v>44991</v>
      </c>
      <c r="O108" s="5">
        <f>E106+E107+E108+G106+G107+G108+H106+H107+H108</f>
        <v>773.65000000000009</v>
      </c>
      <c r="P108" s="3">
        <v>773.65</v>
      </c>
      <c r="Q108" s="16">
        <v>44977</v>
      </c>
    </row>
    <row r="109" spans="1:21" x14ac:dyDescent="0.3">
      <c r="B109" s="35"/>
      <c r="E109" s="3"/>
      <c r="F109" s="3"/>
      <c r="G109" s="5"/>
      <c r="H109" s="3"/>
      <c r="K109" s="3">
        <v>247.72</v>
      </c>
      <c r="L109" s="16">
        <v>44977</v>
      </c>
      <c r="O109" s="98"/>
      <c r="P109" s="99"/>
      <c r="Q109" s="22"/>
    </row>
    <row r="110" spans="1:21" x14ac:dyDescent="0.3">
      <c r="E110" s="7">
        <f>SUM(E95:E109)</f>
        <v>456.24999999999989</v>
      </c>
      <c r="F110" s="7">
        <f>SUM(F95:F109)</f>
        <v>12471.670000000002</v>
      </c>
      <c r="G110" s="7">
        <f>SUM(G95:G109)</f>
        <v>2494.5</v>
      </c>
      <c r="H110" s="7">
        <f>SUM(H95:H109)</f>
        <v>343.90999999999991</v>
      </c>
      <c r="I110" s="7">
        <f>SUM(I95:I109)</f>
        <v>9633.26</v>
      </c>
      <c r="K110" s="7">
        <f>SUM(K95:K109)</f>
        <v>9633.2599999999984</v>
      </c>
      <c r="O110" s="7">
        <f>SUM(O95:O109)</f>
        <v>3294.6599999999994</v>
      </c>
      <c r="P110" s="7">
        <f>SUM(P95:P109)</f>
        <v>3294.6600000000003</v>
      </c>
      <c r="Q110" s="2"/>
    </row>
    <row r="112" spans="1:21" ht="15" thickBot="1" x14ac:dyDescent="0.35">
      <c r="F112" s="2">
        <f>F110+E110</f>
        <v>12927.920000000002</v>
      </c>
      <c r="K112" s="8">
        <f>I110-K110</f>
        <v>0</v>
      </c>
      <c r="L112" s="28"/>
      <c r="O112" s="2"/>
      <c r="P112" s="8">
        <f>O110-P110</f>
        <v>0</v>
      </c>
    </row>
    <row r="115" spans="1:20" x14ac:dyDescent="0.3">
      <c r="B115" s="25" t="s">
        <v>1</v>
      </c>
      <c r="C115" s="25" t="s">
        <v>133</v>
      </c>
      <c r="D115" s="25" t="s">
        <v>134</v>
      </c>
      <c r="E115" s="25" t="s">
        <v>146</v>
      </c>
      <c r="F115" s="25" t="s">
        <v>135</v>
      </c>
      <c r="G115" s="25" t="s">
        <v>136</v>
      </c>
      <c r="H115" s="25" t="s">
        <v>147</v>
      </c>
      <c r="I115" s="25" t="s">
        <v>137</v>
      </c>
      <c r="J115" s="1"/>
      <c r="K115" s="25" t="s">
        <v>142</v>
      </c>
      <c r="L115" s="25" t="s">
        <v>143</v>
      </c>
      <c r="M115" s="27"/>
      <c r="N115" s="1"/>
      <c r="O115" s="25" t="s">
        <v>148</v>
      </c>
      <c r="P115" s="1" t="s">
        <v>17</v>
      </c>
      <c r="Q115" s="1" t="s">
        <v>143</v>
      </c>
    </row>
    <row r="116" spans="1:20" x14ac:dyDescent="0.3">
      <c r="A116" t="s">
        <v>231</v>
      </c>
      <c r="B116" s="35">
        <v>45017</v>
      </c>
      <c r="C116">
        <v>1</v>
      </c>
      <c r="D116" t="s">
        <v>141</v>
      </c>
      <c r="E116" s="2">
        <v>36.520000000000003</v>
      </c>
      <c r="F116">
        <v>1022.67</v>
      </c>
      <c r="G116" s="2">
        <v>204.4</v>
      </c>
      <c r="H116" s="2">
        <v>0</v>
      </c>
      <c r="I116">
        <f>F116-G116-H116</f>
        <v>818.27</v>
      </c>
      <c r="K116" s="2">
        <v>732.13</v>
      </c>
      <c r="L116" s="4">
        <v>45022</v>
      </c>
      <c r="T116" s="2"/>
    </row>
    <row r="117" spans="1:20" x14ac:dyDescent="0.3">
      <c r="A117" t="s">
        <v>231</v>
      </c>
      <c r="B117" s="35">
        <v>45047</v>
      </c>
      <c r="C117">
        <v>2</v>
      </c>
      <c r="D117" t="s">
        <v>141</v>
      </c>
      <c r="E117" s="2">
        <v>36.520000000000003</v>
      </c>
      <c r="F117">
        <v>1022.67</v>
      </c>
      <c r="G117" s="2">
        <v>204.6</v>
      </c>
      <c r="H117" s="2">
        <v>0</v>
      </c>
      <c r="I117">
        <f t="shared" ref="I117" si="13">F117-G117-H117</f>
        <v>818.06999999999994</v>
      </c>
      <c r="K117" s="2">
        <v>732.13</v>
      </c>
      <c r="L117" s="4">
        <v>45055</v>
      </c>
    </row>
    <row r="118" spans="1:20" s="77" customFormat="1" x14ac:dyDescent="0.3">
      <c r="A118" s="77" t="s">
        <v>231</v>
      </c>
      <c r="B118" s="78">
        <v>45078</v>
      </c>
      <c r="C118" s="77">
        <v>3</v>
      </c>
      <c r="D118" s="77" t="s">
        <v>141</v>
      </c>
      <c r="E118" s="80">
        <v>36.520000000000003</v>
      </c>
      <c r="F118" s="77">
        <v>1022.67</v>
      </c>
      <c r="G118" s="80">
        <v>204.6</v>
      </c>
      <c r="H118" s="80">
        <v>0</v>
      </c>
      <c r="I118" s="77">
        <f t="shared" ref="I118:I123" si="14">F118-G118-H118</f>
        <v>818.06999999999994</v>
      </c>
      <c r="K118" s="80">
        <v>732.13</v>
      </c>
      <c r="L118" s="82">
        <v>45083</v>
      </c>
      <c r="M118" s="79"/>
      <c r="O118" s="73">
        <f>E116+E117+E118+G116+G117+G118+H116+H117+H118</f>
        <v>723.16000000000008</v>
      </c>
      <c r="P118" s="81">
        <v>723.16</v>
      </c>
      <c r="Q118" s="84">
        <v>45198</v>
      </c>
      <c r="S118" s="80"/>
    </row>
    <row r="119" spans="1:20" x14ac:dyDescent="0.3">
      <c r="A119" t="s">
        <v>231</v>
      </c>
      <c r="B119" s="35">
        <v>45108</v>
      </c>
      <c r="C119">
        <v>4</v>
      </c>
      <c r="D119" t="s">
        <v>141</v>
      </c>
      <c r="E119" s="2">
        <v>36.520000000000003</v>
      </c>
      <c r="F119">
        <v>1022.67</v>
      </c>
      <c r="G119" s="2">
        <v>204.4</v>
      </c>
      <c r="H119" s="2">
        <v>0</v>
      </c>
      <c r="I119">
        <f t="shared" si="14"/>
        <v>818.27</v>
      </c>
      <c r="K119" s="2">
        <v>732.13</v>
      </c>
      <c r="L119" s="4">
        <v>45113</v>
      </c>
      <c r="S119" s="2"/>
    </row>
    <row r="120" spans="1:20" x14ac:dyDescent="0.3">
      <c r="A120" t="s">
        <v>231</v>
      </c>
      <c r="B120" s="35">
        <v>45139</v>
      </c>
      <c r="C120">
        <v>5</v>
      </c>
      <c r="D120" t="s">
        <v>141</v>
      </c>
      <c r="E120" s="2">
        <v>36.520000000000003</v>
      </c>
      <c r="F120">
        <v>1022.67</v>
      </c>
      <c r="G120" s="2">
        <v>204.6</v>
      </c>
      <c r="H120" s="2">
        <v>0</v>
      </c>
      <c r="I120">
        <f t="shared" si="14"/>
        <v>818.06999999999994</v>
      </c>
      <c r="K120" s="5">
        <v>732.13</v>
      </c>
      <c r="L120" s="16">
        <v>45145</v>
      </c>
      <c r="S120" s="2"/>
    </row>
    <row r="121" spans="1:20" s="77" customFormat="1" x14ac:dyDescent="0.3">
      <c r="A121" s="77" t="s">
        <v>231</v>
      </c>
      <c r="B121" s="78">
        <v>45170</v>
      </c>
      <c r="C121" s="77">
        <v>6</v>
      </c>
      <c r="D121" s="77" t="s">
        <v>141</v>
      </c>
      <c r="E121" s="80">
        <v>36.520000000000003</v>
      </c>
      <c r="F121" s="77">
        <v>1022.67</v>
      </c>
      <c r="G121" s="80">
        <v>204.6</v>
      </c>
      <c r="H121" s="80">
        <v>0</v>
      </c>
      <c r="I121" s="77">
        <f t="shared" si="14"/>
        <v>818.06999999999994</v>
      </c>
      <c r="K121" s="73">
        <v>732.13</v>
      </c>
      <c r="L121" s="84">
        <v>45175</v>
      </c>
      <c r="M121" s="79"/>
      <c r="O121" s="80">
        <f>E119+E120+E121+G119+G120+G121+H119+H120+H121</f>
        <v>723.16000000000008</v>
      </c>
      <c r="P121" s="81">
        <v>723.16</v>
      </c>
      <c r="Q121" s="84">
        <v>45198</v>
      </c>
      <c r="S121" s="80"/>
    </row>
    <row r="122" spans="1:20" x14ac:dyDescent="0.3">
      <c r="A122" t="s">
        <v>231</v>
      </c>
      <c r="B122" s="35">
        <v>45200</v>
      </c>
      <c r="C122">
        <v>7</v>
      </c>
      <c r="D122" t="s">
        <v>141</v>
      </c>
      <c r="E122" s="2">
        <v>36.520000000000003</v>
      </c>
      <c r="F122">
        <v>1022.67</v>
      </c>
      <c r="G122" s="2">
        <v>204.4</v>
      </c>
      <c r="H122" s="2">
        <v>0</v>
      </c>
      <c r="I122">
        <f t="shared" si="14"/>
        <v>818.27</v>
      </c>
      <c r="K122" s="5">
        <v>732.13</v>
      </c>
      <c r="L122" s="16">
        <v>45205</v>
      </c>
      <c r="S122" s="2"/>
    </row>
    <row r="123" spans="1:20" x14ac:dyDescent="0.3">
      <c r="A123" t="s">
        <v>231</v>
      </c>
      <c r="B123" s="35">
        <v>45231</v>
      </c>
      <c r="C123">
        <v>8</v>
      </c>
      <c r="D123" t="s">
        <v>141</v>
      </c>
      <c r="E123" s="3">
        <v>36.520000000000003</v>
      </c>
      <c r="F123" s="3">
        <v>1022.67</v>
      </c>
      <c r="G123" s="5">
        <v>204.6</v>
      </c>
      <c r="H123" s="2">
        <v>0</v>
      </c>
      <c r="I123">
        <f t="shared" si="14"/>
        <v>818.06999999999994</v>
      </c>
      <c r="K123" s="3">
        <v>732.13</v>
      </c>
      <c r="L123" s="16">
        <v>45236</v>
      </c>
      <c r="S123" s="2"/>
    </row>
    <row r="124" spans="1:20" s="77" customFormat="1" x14ac:dyDescent="0.3">
      <c r="A124" s="77" t="s">
        <v>231</v>
      </c>
      <c r="B124" s="78">
        <v>45261</v>
      </c>
      <c r="C124" s="77">
        <v>9</v>
      </c>
      <c r="D124" s="77" t="s">
        <v>141</v>
      </c>
      <c r="E124" s="81">
        <v>122.64</v>
      </c>
      <c r="F124" s="81">
        <v>1646.67</v>
      </c>
      <c r="G124" s="73">
        <v>329.4</v>
      </c>
      <c r="H124" s="80">
        <v>71.84</v>
      </c>
      <c r="I124" s="77">
        <f t="shared" ref="I124:I127" si="15">F124-G124-H124</f>
        <v>1245.43</v>
      </c>
      <c r="K124" s="81">
        <v>732.13</v>
      </c>
      <c r="L124" s="84">
        <v>45266</v>
      </c>
      <c r="M124" s="79"/>
      <c r="O124" s="73">
        <f>E122+E123+E124+G122+G123+G124+H122+H123+H124</f>
        <v>1005.9200000000001</v>
      </c>
      <c r="P124" s="81">
        <v>1005.92</v>
      </c>
      <c r="Q124" s="84">
        <v>45247</v>
      </c>
      <c r="S124" s="80"/>
    </row>
    <row r="125" spans="1:20" x14ac:dyDescent="0.3">
      <c r="A125" t="s">
        <v>231</v>
      </c>
      <c r="B125" s="35">
        <v>45292</v>
      </c>
      <c r="C125">
        <v>10</v>
      </c>
      <c r="D125" t="s">
        <v>141</v>
      </c>
      <c r="E125" s="3">
        <v>46.09</v>
      </c>
      <c r="F125" s="5">
        <v>1092</v>
      </c>
      <c r="G125" s="5">
        <v>218.4</v>
      </c>
      <c r="H125" s="2">
        <v>5.28</v>
      </c>
      <c r="I125">
        <f t="shared" si="15"/>
        <v>868.32</v>
      </c>
      <c r="K125" s="3">
        <v>732.13</v>
      </c>
      <c r="L125" s="16">
        <v>45299</v>
      </c>
      <c r="O125" s="22"/>
      <c r="S125" s="2"/>
    </row>
    <row r="126" spans="1:20" x14ac:dyDescent="0.3">
      <c r="A126" t="s">
        <v>231</v>
      </c>
      <c r="B126" s="35">
        <v>45323</v>
      </c>
      <c r="C126">
        <v>10</v>
      </c>
      <c r="D126" t="s">
        <v>141</v>
      </c>
      <c r="E126" s="3">
        <v>46.09</v>
      </c>
      <c r="F126" s="5">
        <v>1092</v>
      </c>
      <c r="G126" s="5">
        <v>218.4</v>
      </c>
      <c r="H126" s="2">
        <v>5.28</v>
      </c>
      <c r="I126">
        <f t="shared" si="15"/>
        <v>868.32</v>
      </c>
      <c r="K126" s="3">
        <v>732.13</v>
      </c>
      <c r="L126" s="16">
        <v>45328</v>
      </c>
      <c r="O126" s="22"/>
      <c r="S126" s="2"/>
    </row>
    <row r="127" spans="1:20" s="77" customFormat="1" x14ac:dyDescent="0.3">
      <c r="A127" s="77" t="s">
        <v>231</v>
      </c>
      <c r="B127" s="78">
        <v>45352</v>
      </c>
      <c r="C127" s="77">
        <v>11</v>
      </c>
      <c r="D127" s="77" t="s">
        <v>141</v>
      </c>
      <c r="E127" s="81">
        <v>46.09</v>
      </c>
      <c r="F127" s="73">
        <v>1092</v>
      </c>
      <c r="G127" s="73">
        <v>218.4</v>
      </c>
      <c r="H127" s="80">
        <v>5.28</v>
      </c>
      <c r="I127" s="77">
        <f t="shared" si="15"/>
        <v>868.32</v>
      </c>
      <c r="K127" s="81">
        <v>732.13</v>
      </c>
      <c r="L127" s="84">
        <v>45357</v>
      </c>
      <c r="M127" s="79"/>
      <c r="O127" s="73">
        <f>E125+E126+E127+G125+G126+G127+H125+H126+H127</f>
        <v>809.31</v>
      </c>
      <c r="P127" s="81">
        <v>809.31</v>
      </c>
      <c r="Q127" s="84">
        <v>45327</v>
      </c>
      <c r="S127" s="80"/>
    </row>
    <row r="128" spans="1:20" x14ac:dyDescent="0.3">
      <c r="B128" s="35"/>
      <c r="E128" s="3"/>
      <c r="F128" s="3"/>
      <c r="G128" s="5"/>
      <c r="H128" s="3"/>
      <c r="K128" s="3">
        <v>1031.8800000000001</v>
      </c>
      <c r="L128" s="16">
        <v>45571</v>
      </c>
      <c r="O128" s="98"/>
      <c r="P128" s="99"/>
      <c r="Q128" s="22"/>
      <c r="S128" s="2"/>
    </row>
    <row r="129" spans="1:24" x14ac:dyDescent="0.3">
      <c r="B129" s="35"/>
      <c r="E129" s="3"/>
      <c r="F129" s="3"/>
      <c r="G129" s="5"/>
      <c r="H129" s="3"/>
      <c r="K129" s="3">
        <v>427.36</v>
      </c>
      <c r="L129" s="16">
        <v>45247</v>
      </c>
      <c r="O129" s="98"/>
      <c r="P129" s="99"/>
      <c r="Q129" s="22"/>
      <c r="S129" s="2"/>
    </row>
    <row r="130" spans="1:24" x14ac:dyDescent="0.3">
      <c r="B130" s="35"/>
      <c r="E130" s="3"/>
      <c r="F130" s="3"/>
      <c r="G130" s="5"/>
      <c r="H130" s="3"/>
      <c r="K130" s="3">
        <v>150.75</v>
      </c>
      <c r="L130" s="16">
        <v>44959</v>
      </c>
      <c r="O130" s="98"/>
      <c r="P130" s="99"/>
      <c r="Q130" s="22"/>
      <c r="S130" s="2"/>
    </row>
    <row r="131" spans="1:24" x14ac:dyDescent="0.3">
      <c r="E131" s="7">
        <f>SUM(E116:E128)</f>
        <v>553.07000000000005</v>
      </c>
      <c r="F131" s="7">
        <f>SUM(F116:F128)</f>
        <v>13104.029999999999</v>
      </c>
      <c r="G131" s="7">
        <f>SUM(G116:G128)</f>
        <v>2620.8000000000002</v>
      </c>
      <c r="H131" s="7">
        <f>SUM(H116:H128)</f>
        <v>87.68</v>
      </c>
      <c r="I131" s="7">
        <f>SUM(I116:I128)</f>
        <v>10395.549999999999</v>
      </c>
      <c r="K131" s="7">
        <f>SUM(K116:K130)</f>
        <v>10395.549999999999</v>
      </c>
      <c r="L131" s="31"/>
      <c r="O131" s="7">
        <f>SUM(O116:O128)</f>
        <v>3261.55</v>
      </c>
      <c r="P131" s="7">
        <f>SUM(P116:P128)</f>
        <v>3261.5499999999997</v>
      </c>
      <c r="Q131" s="2"/>
      <c r="S131" s="2"/>
    </row>
    <row r="132" spans="1:24" x14ac:dyDescent="0.3">
      <c r="L132" s="31"/>
    </row>
    <row r="133" spans="1:24" ht="15" thickBot="1" x14ac:dyDescent="0.35">
      <c r="F133" s="2">
        <f>F131+E131</f>
        <v>13657.099999999999</v>
      </c>
      <c r="H133" s="10"/>
      <c r="K133" s="8">
        <f>I131-K131</f>
        <v>0</v>
      </c>
      <c r="L133" s="28"/>
      <c r="O133" s="2"/>
      <c r="P133" s="8">
        <f>O131-P131</f>
        <v>0</v>
      </c>
      <c r="S133" s="2"/>
      <c r="T133" s="2"/>
    </row>
    <row r="134" spans="1:24" x14ac:dyDescent="0.3">
      <c r="H134" s="10"/>
      <c r="K134" s="34"/>
    </row>
    <row r="136" spans="1:24" x14ac:dyDescent="0.3">
      <c r="B136" s="25" t="s">
        <v>1</v>
      </c>
      <c r="C136" s="25" t="s">
        <v>133</v>
      </c>
      <c r="D136" s="25" t="s">
        <v>134</v>
      </c>
      <c r="E136" s="25" t="s">
        <v>146</v>
      </c>
      <c r="F136" s="25" t="s">
        <v>135</v>
      </c>
      <c r="G136" s="25" t="s">
        <v>136</v>
      </c>
      <c r="H136" s="25" t="s">
        <v>147</v>
      </c>
      <c r="I136" s="25" t="s">
        <v>137</v>
      </c>
      <c r="J136" s="1"/>
      <c r="K136" s="25" t="s">
        <v>142</v>
      </c>
      <c r="L136" s="25" t="s">
        <v>143</v>
      </c>
      <c r="M136" s="27"/>
      <c r="N136" s="1"/>
      <c r="O136" s="25" t="s">
        <v>148</v>
      </c>
      <c r="P136" s="1" t="s">
        <v>17</v>
      </c>
      <c r="Q136" s="1" t="s">
        <v>143</v>
      </c>
    </row>
    <row r="137" spans="1:24" x14ac:dyDescent="0.3">
      <c r="A137" s="3" t="s">
        <v>249</v>
      </c>
      <c r="B137" s="129">
        <v>45383</v>
      </c>
      <c r="C137" s="3">
        <v>1</v>
      </c>
      <c r="D137" s="3" t="s">
        <v>141</v>
      </c>
      <c r="E137" s="5">
        <v>46.09</v>
      </c>
      <c r="F137" s="5">
        <v>1092</v>
      </c>
      <c r="G137" s="5">
        <v>218.4</v>
      </c>
      <c r="H137" s="5">
        <v>3.52</v>
      </c>
      <c r="I137" s="3">
        <f>F137-G137-H137</f>
        <v>870.08</v>
      </c>
      <c r="J137" s="22"/>
      <c r="K137" s="5">
        <v>732.13</v>
      </c>
      <c r="L137" s="16">
        <v>45390</v>
      </c>
      <c r="M137" s="10"/>
      <c r="N137" s="22"/>
      <c r="O137" s="22"/>
      <c r="P137" s="22"/>
      <c r="Q137" s="22"/>
      <c r="S137" s="2"/>
      <c r="T137" s="2"/>
    </row>
    <row r="138" spans="1:24" x14ac:dyDescent="0.3">
      <c r="A138" s="3" t="s">
        <v>249</v>
      </c>
      <c r="B138" s="129">
        <v>45413</v>
      </c>
      <c r="C138" s="3">
        <v>2</v>
      </c>
      <c r="D138" s="3" t="s">
        <v>141</v>
      </c>
      <c r="E138" s="5">
        <v>46.09</v>
      </c>
      <c r="F138" s="5">
        <v>1092</v>
      </c>
      <c r="G138" s="5">
        <v>218.4</v>
      </c>
      <c r="H138" s="5">
        <v>3.52</v>
      </c>
      <c r="I138" s="3">
        <f t="shared" ref="I138:I148" si="16">F138-G138-H138</f>
        <v>870.08</v>
      </c>
      <c r="J138" s="22"/>
      <c r="K138" s="5">
        <v>732.13</v>
      </c>
      <c r="L138" s="16">
        <v>45419</v>
      </c>
      <c r="M138" s="10"/>
      <c r="N138" s="22"/>
      <c r="O138" s="22"/>
      <c r="P138" s="22"/>
      <c r="Q138" s="22"/>
      <c r="S138" s="2"/>
      <c r="T138" s="2"/>
    </row>
    <row r="139" spans="1:24" x14ac:dyDescent="0.3">
      <c r="A139" s="81" t="s">
        <v>249</v>
      </c>
      <c r="B139" s="130">
        <v>45444</v>
      </c>
      <c r="C139" s="81">
        <v>3</v>
      </c>
      <c r="D139" s="81" t="s">
        <v>141</v>
      </c>
      <c r="E139" s="73">
        <v>46.09</v>
      </c>
      <c r="F139" s="73">
        <v>1092</v>
      </c>
      <c r="G139" s="73">
        <v>218.4</v>
      </c>
      <c r="H139" s="73">
        <v>3.52</v>
      </c>
      <c r="I139" s="81">
        <f t="shared" si="16"/>
        <v>870.08</v>
      </c>
      <c r="J139" s="101"/>
      <c r="K139" s="73">
        <v>732.13</v>
      </c>
      <c r="L139" s="84">
        <v>45446</v>
      </c>
      <c r="M139" s="10"/>
      <c r="N139" s="101"/>
      <c r="O139" s="73">
        <f>E137+E138+E139+G137+G138+G139+H137+H138+H139</f>
        <v>804.03</v>
      </c>
      <c r="P139" s="81">
        <v>804.03</v>
      </c>
      <c r="Q139" s="84">
        <v>45527</v>
      </c>
      <c r="S139" s="2"/>
      <c r="T139" s="2" t="s">
        <v>398</v>
      </c>
      <c r="U139" s="2">
        <f>Payments!G7</f>
        <v>14195.220000000001</v>
      </c>
      <c r="W139" s="190"/>
      <c r="X139" s="2"/>
    </row>
    <row r="140" spans="1:24" x14ac:dyDescent="0.3">
      <c r="A140" s="3" t="s">
        <v>249</v>
      </c>
      <c r="B140" s="129">
        <v>45474</v>
      </c>
      <c r="C140" s="3">
        <v>4</v>
      </c>
      <c r="D140" s="3" t="s">
        <v>141</v>
      </c>
      <c r="E140" s="5">
        <v>46.09</v>
      </c>
      <c r="F140" s="5">
        <v>1092</v>
      </c>
      <c r="G140" s="5">
        <v>218.4</v>
      </c>
      <c r="H140" s="5">
        <v>3.52</v>
      </c>
      <c r="I140" s="3">
        <f t="shared" si="16"/>
        <v>870.08</v>
      </c>
      <c r="J140" s="22"/>
      <c r="K140" s="5">
        <v>732.13</v>
      </c>
      <c r="L140" s="16">
        <v>45450</v>
      </c>
      <c r="M140" s="10"/>
      <c r="N140" s="22"/>
      <c r="O140" s="22"/>
      <c r="P140" s="22"/>
      <c r="Q140" s="22"/>
      <c r="S140" s="2"/>
      <c r="T140" s="2"/>
    </row>
    <row r="141" spans="1:24" x14ac:dyDescent="0.3">
      <c r="A141" s="3" t="s">
        <v>249</v>
      </c>
      <c r="B141" s="129">
        <v>45505</v>
      </c>
      <c r="C141" s="3">
        <v>5</v>
      </c>
      <c r="D141" s="3" t="s">
        <v>141</v>
      </c>
      <c r="E141" s="5">
        <v>46.09</v>
      </c>
      <c r="F141" s="5">
        <v>1092</v>
      </c>
      <c r="G141" s="5">
        <v>218.4</v>
      </c>
      <c r="H141" s="5">
        <v>3.52</v>
      </c>
      <c r="I141" s="3">
        <f t="shared" si="16"/>
        <v>870.08</v>
      </c>
      <c r="J141" s="22"/>
      <c r="K141" s="5">
        <v>732.13</v>
      </c>
      <c r="L141" s="16">
        <v>45474</v>
      </c>
      <c r="M141" s="31"/>
      <c r="N141" s="22"/>
      <c r="O141" s="22"/>
      <c r="P141" s="22"/>
      <c r="Q141" s="22"/>
      <c r="S141" s="2"/>
      <c r="T141" s="2" t="s">
        <v>264</v>
      </c>
      <c r="U141" s="2">
        <f>F155</f>
        <v>14195.22</v>
      </c>
      <c r="W141" s="190"/>
      <c r="X141" s="2"/>
    </row>
    <row r="142" spans="1:24" x14ac:dyDescent="0.3">
      <c r="A142" s="81" t="s">
        <v>249</v>
      </c>
      <c r="B142" s="130">
        <v>45536</v>
      </c>
      <c r="C142" s="81">
        <v>6</v>
      </c>
      <c r="D142" s="81" t="s">
        <v>141</v>
      </c>
      <c r="E142" s="73">
        <v>46.09</v>
      </c>
      <c r="F142" s="73">
        <v>1092</v>
      </c>
      <c r="G142" s="73">
        <v>218.4</v>
      </c>
      <c r="H142" s="73">
        <v>3.52</v>
      </c>
      <c r="I142" s="81">
        <f t="shared" si="16"/>
        <v>870.08</v>
      </c>
      <c r="J142" s="101"/>
      <c r="K142" s="73">
        <v>732.13</v>
      </c>
      <c r="L142" s="84">
        <v>45489</v>
      </c>
      <c r="M142" s="31"/>
      <c r="N142" s="101"/>
      <c r="O142" s="73">
        <f>E140+E141+E142+G140+G141+G142+H140+H141+H142</f>
        <v>804.03</v>
      </c>
      <c r="P142" s="81">
        <v>804.03</v>
      </c>
      <c r="Q142" s="84">
        <v>45579</v>
      </c>
      <c r="S142" s="2"/>
      <c r="T142" s="2"/>
    </row>
    <row r="143" spans="1:24" ht="15" thickBot="1" x14ac:dyDescent="0.35">
      <c r="A143" s="3" t="s">
        <v>249</v>
      </c>
      <c r="B143" s="129">
        <v>45566</v>
      </c>
      <c r="C143" s="3">
        <v>7</v>
      </c>
      <c r="D143" s="3" t="s">
        <v>141</v>
      </c>
      <c r="E143" s="5">
        <v>46.09</v>
      </c>
      <c r="F143" s="5">
        <v>1092</v>
      </c>
      <c r="G143" s="5">
        <v>218.4</v>
      </c>
      <c r="H143" s="5">
        <v>3.52</v>
      </c>
      <c r="I143" s="3">
        <f t="shared" si="16"/>
        <v>870.08</v>
      </c>
      <c r="J143" s="22"/>
      <c r="K143" s="5">
        <v>732.13</v>
      </c>
      <c r="L143" s="16">
        <v>45495</v>
      </c>
      <c r="M143" s="31"/>
      <c r="N143" s="22"/>
      <c r="O143" s="22"/>
      <c r="P143" s="22"/>
      <c r="Q143" s="22"/>
      <c r="S143" s="2"/>
      <c r="T143" s="2" t="s">
        <v>179</v>
      </c>
      <c r="U143" s="8">
        <f>U141-U139</f>
        <v>0</v>
      </c>
      <c r="X143" s="2"/>
    </row>
    <row r="144" spans="1:24" x14ac:dyDescent="0.3">
      <c r="A144" s="3" t="s">
        <v>249</v>
      </c>
      <c r="B144" s="129">
        <v>45597</v>
      </c>
      <c r="C144" s="3">
        <v>8</v>
      </c>
      <c r="D144" s="3" t="s">
        <v>141</v>
      </c>
      <c r="E144" s="3">
        <v>87.62</v>
      </c>
      <c r="F144" s="5">
        <v>1392.93</v>
      </c>
      <c r="G144" s="5">
        <v>278.39999999999998</v>
      </c>
      <c r="H144" s="5">
        <v>27.59</v>
      </c>
      <c r="I144" s="3">
        <f t="shared" si="16"/>
        <v>1086.9400000000003</v>
      </c>
      <c r="J144" s="22"/>
      <c r="K144" s="3">
        <v>732.13</v>
      </c>
      <c r="L144" s="16">
        <v>45495</v>
      </c>
      <c r="M144" s="31"/>
      <c r="N144" s="22"/>
      <c r="O144" s="22"/>
      <c r="P144" s="3"/>
      <c r="Q144" s="3"/>
      <c r="S144" s="2"/>
      <c r="T144" s="2"/>
    </row>
    <row r="145" spans="1:24" x14ac:dyDescent="0.3">
      <c r="A145" s="81" t="s">
        <v>249</v>
      </c>
      <c r="B145" s="130">
        <v>45627</v>
      </c>
      <c r="C145" s="81">
        <v>9</v>
      </c>
      <c r="D145" s="81" t="s">
        <v>141</v>
      </c>
      <c r="E145" s="81">
        <v>52.02</v>
      </c>
      <c r="F145" s="73">
        <v>1134.99</v>
      </c>
      <c r="G145" s="73">
        <v>227</v>
      </c>
      <c r="H145" s="73">
        <v>6.96</v>
      </c>
      <c r="I145" s="73">
        <f t="shared" si="16"/>
        <v>901.03</v>
      </c>
      <c r="J145" s="101"/>
      <c r="K145" s="81">
        <v>732.13</v>
      </c>
      <c r="L145" s="84">
        <v>45496</v>
      </c>
      <c r="M145" s="31"/>
      <c r="N145" s="101"/>
      <c r="O145" s="73">
        <f>E143+E144+E145+G143+G144+G145+H143+H144+H145</f>
        <v>947.6</v>
      </c>
      <c r="P145" s="73">
        <v>947.6</v>
      </c>
      <c r="Q145" s="84">
        <v>45630</v>
      </c>
      <c r="S145" s="2"/>
      <c r="T145" s="2"/>
      <c r="X145" s="29"/>
    </row>
    <row r="146" spans="1:24" x14ac:dyDescent="0.3">
      <c r="A146" s="3" t="s">
        <v>249</v>
      </c>
      <c r="B146" s="129">
        <v>45658</v>
      </c>
      <c r="C146" s="3">
        <v>10</v>
      </c>
      <c r="D146" s="3" t="s">
        <v>141</v>
      </c>
      <c r="E146" s="3">
        <v>52.02</v>
      </c>
      <c r="F146" s="5">
        <v>1134.99</v>
      </c>
      <c r="G146" s="5">
        <v>227</v>
      </c>
      <c r="H146" s="5">
        <v>6.96</v>
      </c>
      <c r="I146" s="3">
        <f t="shared" si="16"/>
        <v>901.03</v>
      </c>
      <c r="J146" s="3"/>
      <c r="K146" s="3">
        <v>732.13</v>
      </c>
      <c r="L146" s="16">
        <v>45497</v>
      </c>
      <c r="M146" s="31"/>
      <c r="N146" s="22"/>
      <c r="O146" s="22"/>
      <c r="P146" s="22"/>
      <c r="Q146" s="22"/>
      <c r="S146" s="2"/>
      <c r="T146" s="2"/>
    </row>
    <row r="147" spans="1:24" x14ac:dyDescent="0.3">
      <c r="A147" s="3" t="s">
        <v>249</v>
      </c>
      <c r="B147" s="129">
        <v>45689</v>
      </c>
      <c r="C147" s="3">
        <v>10</v>
      </c>
      <c r="D147" s="3" t="s">
        <v>141</v>
      </c>
      <c r="E147" s="3">
        <v>52.02</v>
      </c>
      <c r="F147" s="5">
        <v>1134.99</v>
      </c>
      <c r="G147" s="5">
        <v>227</v>
      </c>
      <c r="H147" s="5">
        <v>6.96</v>
      </c>
      <c r="I147" s="3">
        <f t="shared" si="16"/>
        <v>901.03</v>
      </c>
      <c r="J147" s="3"/>
      <c r="K147" s="3">
        <v>732.13</v>
      </c>
      <c r="L147" s="16">
        <v>45534</v>
      </c>
      <c r="M147" s="34"/>
      <c r="N147" s="22"/>
      <c r="O147" s="22"/>
      <c r="P147" s="22"/>
      <c r="Q147" s="22"/>
      <c r="S147" s="2"/>
      <c r="T147" s="2"/>
    </row>
    <row r="148" spans="1:24" x14ac:dyDescent="0.3">
      <c r="A148" s="81" t="s">
        <v>249</v>
      </c>
      <c r="B148" s="130">
        <v>45717</v>
      </c>
      <c r="C148" s="81">
        <v>11</v>
      </c>
      <c r="D148" s="81" t="s">
        <v>141</v>
      </c>
      <c r="E148" s="81">
        <v>52.02</v>
      </c>
      <c r="F148" s="73">
        <v>1134.99</v>
      </c>
      <c r="G148" s="73">
        <v>227</v>
      </c>
      <c r="H148" s="73">
        <v>6.96</v>
      </c>
      <c r="I148" s="81">
        <f t="shared" si="16"/>
        <v>901.03</v>
      </c>
      <c r="J148" s="81"/>
      <c r="K148" s="81">
        <v>732.13</v>
      </c>
      <c r="L148" s="84">
        <v>45534</v>
      </c>
      <c r="M148" s="34"/>
      <c r="N148" s="101"/>
      <c r="O148" s="73">
        <f>E146+E147+E148+G146+G147+G148+H146+H147+H148</f>
        <v>857.94</v>
      </c>
      <c r="P148" s="81">
        <v>857.94</v>
      </c>
      <c r="Q148" s="84">
        <v>45705</v>
      </c>
      <c r="S148" s="2"/>
      <c r="T148" s="2"/>
    </row>
    <row r="149" spans="1:24" x14ac:dyDescent="0.3">
      <c r="A149" s="22"/>
      <c r="B149" s="128"/>
      <c r="C149" s="22"/>
      <c r="D149" s="22"/>
      <c r="E149" s="22"/>
      <c r="F149" s="22"/>
      <c r="G149" s="98"/>
      <c r="H149" s="22"/>
      <c r="I149" s="22"/>
      <c r="J149" s="22"/>
      <c r="K149" s="3">
        <v>1634.28</v>
      </c>
      <c r="L149" s="16">
        <v>45385</v>
      </c>
      <c r="M149" s="9"/>
      <c r="N149" s="22"/>
      <c r="O149" s="98"/>
      <c r="P149" s="22"/>
      <c r="Q149" s="22"/>
      <c r="S149" s="2"/>
    </row>
    <row r="150" spans="1:24" x14ac:dyDescent="0.3">
      <c r="A150" s="22"/>
      <c r="B150" s="128"/>
      <c r="C150" s="22"/>
      <c r="D150" s="22"/>
      <c r="E150" s="22"/>
      <c r="F150" s="22"/>
      <c r="G150" s="98"/>
      <c r="H150" s="22"/>
      <c r="I150" s="22"/>
      <c r="J150" s="22"/>
      <c r="K150" s="3">
        <v>21.12</v>
      </c>
      <c r="L150" s="16">
        <v>45534</v>
      </c>
      <c r="M150" s="34"/>
      <c r="N150" s="22"/>
      <c r="O150" s="98"/>
      <c r="P150" s="22"/>
      <c r="Q150" s="22"/>
      <c r="S150" s="2"/>
    </row>
    <row r="151" spans="1:24" x14ac:dyDescent="0.3">
      <c r="A151" s="22"/>
      <c r="B151" s="128"/>
      <c r="C151" s="22"/>
      <c r="D151" s="22"/>
      <c r="E151" s="22"/>
      <c r="F151" s="22"/>
      <c r="G151" s="98"/>
      <c r="H151" s="22"/>
      <c r="I151" s="22"/>
      <c r="J151" s="22"/>
      <c r="K151" s="3">
        <v>216.86</v>
      </c>
      <c r="L151" s="16">
        <v>45604</v>
      </c>
      <c r="M151" s="34"/>
      <c r="N151" s="22"/>
      <c r="O151" s="98"/>
      <c r="P151" s="22"/>
      <c r="Q151" s="22"/>
      <c r="S151" s="2"/>
    </row>
    <row r="152" spans="1:24" x14ac:dyDescent="0.3">
      <c r="A152" s="22"/>
      <c r="B152" s="128"/>
      <c r="C152" s="22"/>
      <c r="D152" s="22"/>
      <c r="E152" s="22"/>
      <c r="F152" s="22"/>
      <c r="G152" s="98"/>
      <c r="H152" s="22"/>
      <c r="I152" s="22"/>
      <c r="J152" s="22"/>
      <c r="K152" s="5">
        <v>123.8</v>
      </c>
      <c r="L152" s="16">
        <v>45705</v>
      </c>
      <c r="M152" s="34"/>
      <c r="N152" s="22"/>
      <c r="O152" s="98"/>
      <c r="P152" s="22"/>
      <c r="Q152" s="22"/>
      <c r="S152" s="2"/>
    </row>
    <row r="153" spans="1:24" x14ac:dyDescent="0.3">
      <c r="A153" s="22"/>
      <c r="B153" s="22"/>
      <c r="C153" s="22"/>
      <c r="D153" s="22"/>
      <c r="E153" s="72">
        <f>SUM(E137:E149)</f>
        <v>618.32999999999993</v>
      </c>
      <c r="F153" s="72">
        <f>SUM(F137:F149)</f>
        <v>13576.89</v>
      </c>
      <c r="G153" s="72">
        <f>SUM(G137:G149)</f>
        <v>2715.2000000000003</v>
      </c>
      <c r="H153" s="72">
        <f>SUM(H137:H149)</f>
        <v>80.069999999999993</v>
      </c>
      <c r="I153" s="72">
        <f>SUM(I137:I149)</f>
        <v>10781.620000000003</v>
      </c>
      <c r="J153" s="22"/>
      <c r="K153" s="72">
        <f>SUM(K137:K152)</f>
        <v>10781.62</v>
      </c>
      <c r="L153" s="10"/>
      <c r="M153" s="10"/>
      <c r="N153" s="3"/>
      <c r="O153" s="72">
        <f>SUM(O137:O149)</f>
        <v>3413.6</v>
      </c>
      <c r="P153" s="72">
        <f>SUM(P137:P149)</f>
        <v>3413.6</v>
      </c>
      <c r="Q153" s="98"/>
    </row>
    <row r="154" spans="1:24" x14ac:dyDescent="0.3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3"/>
      <c r="L154" s="10"/>
      <c r="M154" s="9"/>
      <c r="N154" s="3"/>
      <c r="O154" s="3"/>
      <c r="P154" s="3"/>
      <c r="Q154" s="22"/>
      <c r="U154" s="2"/>
    </row>
    <row r="155" spans="1:24" x14ac:dyDescent="0.3">
      <c r="A155" s="22"/>
      <c r="B155" s="22"/>
      <c r="C155" s="22"/>
      <c r="D155" s="22"/>
      <c r="E155" s="22"/>
      <c r="F155" s="5">
        <f>F153+E153</f>
        <v>14195.22</v>
      </c>
      <c r="G155" s="22"/>
      <c r="H155" s="31"/>
      <c r="I155" s="22"/>
      <c r="J155" s="22"/>
      <c r="K155" s="5"/>
      <c r="L155" s="16"/>
      <c r="M155" s="5"/>
      <c r="N155" s="3"/>
      <c r="O155" s="5"/>
      <c r="P155" s="5"/>
      <c r="Q155" s="3"/>
      <c r="R155" s="2"/>
    </row>
    <row r="156" spans="1:24" x14ac:dyDescent="0.3">
      <c r="S156" s="2"/>
    </row>
    <row r="157" spans="1:24" x14ac:dyDescent="0.3">
      <c r="M157" s="29"/>
    </row>
    <row r="158" spans="1:24" x14ac:dyDescent="0.3">
      <c r="C158" s="25" t="s">
        <v>133</v>
      </c>
      <c r="D158" s="25" t="s">
        <v>134</v>
      </c>
      <c r="E158" s="25" t="s">
        <v>146</v>
      </c>
      <c r="F158" s="25" t="s">
        <v>135</v>
      </c>
      <c r="G158" s="25" t="s">
        <v>136</v>
      </c>
      <c r="H158" s="25" t="s">
        <v>147</v>
      </c>
      <c r="I158" s="25" t="s">
        <v>137</v>
      </c>
      <c r="J158" s="1"/>
      <c r="K158" s="25" t="s">
        <v>142</v>
      </c>
      <c r="L158" s="25" t="s">
        <v>143</v>
      </c>
      <c r="M158" s="27"/>
      <c r="N158" s="1"/>
      <c r="O158" s="25" t="s">
        <v>148</v>
      </c>
      <c r="P158" s="1" t="s">
        <v>17</v>
      </c>
      <c r="Q158" s="1" t="s">
        <v>143</v>
      </c>
    </row>
    <row r="159" spans="1:24" x14ac:dyDescent="0.3">
      <c r="C159" s="3">
        <v>1</v>
      </c>
      <c r="D159" s="3" t="s">
        <v>141</v>
      </c>
      <c r="E159" s="5">
        <v>107.7</v>
      </c>
      <c r="F159" s="5">
        <v>1134.99</v>
      </c>
      <c r="G159" s="5">
        <v>226.8</v>
      </c>
      <c r="H159" s="5">
        <v>6.96</v>
      </c>
      <c r="I159" s="3">
        <f>F159-G159-H159</f>
        <v>901.23</v>
      </c>
      <c r="J159" s="22"/>
      <c r="K159" s="5">
        <v>901.03</v>
      </c>
      <c r="L159" s="16">
        <v>45748</v>
      </c>
      <c r="M159" s="10"/>
      <c r="N159" s="22"/>
      <c r="O159" s="22"/>
      <c r="P159" s="22"/>
      <c r="Q159" s="22"/>
      <c r="S159" s="2"/>
      <c r="T159" s="2"/>
    </row>
    <row r="160" spans="1:24" x14ac:dyDescent="0.3">
      <c r="C160" s="3">
        <v>2</v>
      </c>
      <c r="D160" s="3" t="s">
        <v>141</v>
      </c>
      <c r="E160" s="5">
        <v>107.7</v>
      </c>
      <c r="F160" s="5">
        <v>1134.99</v>
      </c>
      <c r="G160" s="5">
        <v>227</v>
      </c>
      <c r="H160" s="5">
        <v>6.96</v>
      </c>
      <c r="I160" s="3">
        <f t="shared" ref="I160:I170" si="17">F160-G160-H160</f>
        <v>901.03</v>
      </c>
      <c r="J160" s="22"/>
      <c r="K160" s="98">
        <v>901.03</v>
      </c>
      <c r="L160" s="102">
        <v>45778</v>
      </c>
      <c r="M160" s="10"/>
      <c r="N160" s="22"/>
      <c r="O160" s="22"/>
      <c r="P160" s="22"/>
      <c r="Q160" s="22"/>
      <c r="S160" s="2"/>
      <c r="T160" s="2"/>
    </row>
    <row r="161" spans="3:20" x14ac:dyDescent="0.3">
      <c r="C161" s="81">
        <v>3</v>
      </c>
      <c r="D161" s="81" t="s">
        <v>141</v>
      </c>
      <c r="E161" s="191">
        <v>107.7</v>
      </c>
      <c r="F161" s="191">
        <v>1134.99</v>
      </c>
      <c r="G161" s="191">
        <v>227</v>
      </c>
      <c r="H161" s="191">
        <v>6.96</v>
      </c>
      <c r="I161" s="101">
        <f t="shared" si="17"/>
        <v>901.03</v>
      </c>
      <c r="J161" s="101"/>
      <c r="K161" s="191">
        <v>901.03</v>
      </c>
      <c r="L161" s="192">
        <v>45809</v>
      </c>
      <c r="M161" s="10"/>
      <c r="N161" s="101"/>
      <c r="O161" s="73">
        <f>E159+E160+E161+G159+G160+G161+H159+H160+H161</f>
        <v>1024.7800000000002</v>
      </c>
      <c r="P161" s="191">
        <f>O161</f>
        <v>1024.7800000000002</v>
      </c>
      <c r="Q161" s="192">
        <v>45814</v>
      </c>
      <c r="S161" s="2"/>
      <c r="T161" s="2"/>
    </row>
    <row r="162" spans="3:20" x14ac:dyDescent="0.3">
      <c r="C162" s="3">
        <v>4</v>
      </c>
      <c r="D162" s="3" t="s">
        <v>141</v>
      </c>
      <c r="E162" s="98">
        <v>107.7</v>
      </c>
      <c r="F162" s="98">
        <v>1134.99</v>
      </c>
      <c r="G162" s="98">
        <v>227</v>
      </c>
      <c r="H162" s="98">
        <v>6.96</v>
      </c>
      <c r="I162" s="22">
        <f t="shared" si="17"/>
        <v>901.03</v>
      </c>
      <c r="J162" s="22"/>
      <c r="K162" s="98">
        <v>901.03</v>
      </c>
      <c r="L162" s="102">
        <v>45839</v>
      </c>
      <c r="M162" s="10"/>
      <c r="N162" s="22"/>
      <c r="O162" s="22"/>
      <c r="P162" s="22"/>
      <c r="Q162" s="22"/>
      <c r="S162" s="2"/>
      <c r="T162" s="2"/>
    </row>
    <row r="163" spans="3:20" x14ac:dyDescent="0.3">
      <c r="C163" s="3">
        <v>5</v>
      </c>
      <c r="D163" s="3" t="s">
        <v>141</v>
      </c>
      <c r="E163" s="98">
        <v>107.7</v>
      </c>
      <c r="F163" s="98">
        <v>1134.99</v>
      </c>
      <c r="G163" s="98">
        <v>227</v>
      </c>
      <c r="H163" s="98">
        <v>6.96</v>
      </c>
      <c r="I163" s="22">
        <f t="shared" si="17"/>
        <v>901.03</v>
      </c>
      <c r="J163" s="22"/>
      <c r="K163" s="98">
        <v>901.03</v>
      </c>
      <c r="L163" s="102">
        <v>45870</v>
      </c>
      <c r="M163" s="31"/>
      <c r="N163" s="22"/>
      <c r="O163" s="22"/>
      <c r="P163" s="22"/>
      <c r="Q163" s="22"/>
      <c r="S163" s="2"/>
      <c r="T163" s="2"/>
    </row>
    <row r="164" spans="3:20" x14ac:dyDescent="0.3">
      <c r="C164" s="81">
        <v>6</v>
      </c>
      <c r="D164" s="81" t="s">
        <v>141</v>
      </c>
      <c r="E164" s="191">
        <v>107.7</v>
      </c>
      <c r="F164" s="191">
        <v>1134.99</v>
      </c>
      <c r="G164" s="191">
        <v>227</v>
      </c>
      <c r="H164" s="191">
        <v>6.96</v>
      </c>
      <c r="I164" s="101">
        <f t="shared" si="17"/>
        <v>901.03</v>
      </c>
      <c r="J164" s="101"/>
      <c r="K164" s="191">
        <v>901.03</v>
      </c>
      <c r="L164" s="192">
        <v>45901</v>
      </c>
      <c r="M164" s="31"/>
      <c r="N164" s="101"/>
      <c r="O164" s="191">
        <f>E162+E163+E164+G162+G163+G164+H162+H163+H164</f>
        <v>1024.98</v>
      </c>
      <c r="P164" s="191">
        <f>O164</f>
        <v>1024.98</v>
      </c>
      <c r="Q164" s="192">
        <v>45906</v>
      </c>
      <c r="S164" s="2"/>
      <c r="T164" s="2"/>
    </row>
    <row r="165" spans="3:20" x14ac:dyDescent="0.3">
      <c r="C165" s="3">
        <v>7</v>
      </c>
      <c r="D165" s="3" t="s">
        <v>141</v>
      </c>
      <c r="E165" s="98">
        <v>107.7</v>
      </c>
      <c r="F165" s="98">
        <v>1134.99</v>
      </c>
      <c r="G165" s="98">
        <v>227</v>
      </c>
      <c r="H165" s="98">
        <v>6.96</v>
      </c>
      <c r="I165" s="22">
        <f t="shared" si="17"/>
        <v>901.03</v>
      </c>
      <c r="J165" s="22"/>
      <c r="K165" s="98">
        <v>901.03</v>
      </c>
      <c r="L165" s="102">
        <v>45931</v>
      </c>
      <c r="M165" s="31"/>
      <c r="N165" s="22"/>
      <c r="O165" s="22"/>
      <c r="P165" s="22"/>
      <c r="Q165" s="22"/>
      <c r="S165" s="2"/>
      <c r="T165" s="2"/>
    </row>
    <row r="166" spans="3:20" x14ac:dyDescent="0.3">
      <c r="C166" s="3">
        <v>8</v>
      </c>
      <c r="D166" s="3" t="s">
        <v>141</v>
      </c>
      <c r="E166" s="98">
        <v>107.7</v>
      </c>
      <c r="F166" s="98">
        <v>1134.99</v>
      </c>
      <c r="G166" s="98">
        <v>227</v>
      </c>
      <c r="H166" s="98">
        <v>6.96</v>
      </c>
      <c r="I166" s="22">
        <f t="shared" si="17"/>
        <v>901.03</v>
      </c>
      <c r="J166" s="22"/>
      <c r="K166" s="22">
        <v>901.03</v>
      </c>
      <c r="L166" s="102">
        <v>45962</v>
      </c>
      <c r="M166" s="31"/>
      <c r="N166" s="22"/>
      <c r="O166" s="22"/>
      <c r="P166" s="22"/>
      <c r="Q166" s="22"/>
      <c r="S166" s="2"/>
      <c r="T166" s="2"/>
    </row>
    <row r="167" spans="3:20" x14ac:dyDescent="0.3">
      <c r="C167" s="81">
        <v>9</v>
      </c>
      <c r="D167" s="81" t="s">
        <v>141</v>
      </c>
      <c r="E167" s="191">
        <v>107.7</v>
      </c>
      <c r="F167" s="191">
        <v>1134.99</v>
      </c>
      <c r="G167" s="191">
        <v>227</v>
      </c>
      <c r="H167" s="191">
        <v>6.96</v>
      </c>
      <c r="I167" s="191">
        <f t="shared" si="17"/>
        <v>901.03</v>
      </c>
      <c r="J167" s="101"/>
      <c r="K167" s="101">
        <v>901.03</v>
      </c>
      <c r="L167" s="192">
        <v>45992</v>
      </c>
      <c r="M167" s="31"/>
      <c r="N167" s="101"/>
      <c r="O167" s="191">
        <f>E165+E166+E167+G165+G166+G167+H165+H166+H167</f>
        <v>1024.98</v>
      </c>
      <c r="P167" s="191">
        <f>O167</f>
        <v>1024.98</v>
      </c>
      <c r="Q167" s="192">
        <v>45997</v>
      </c>
      <c r="S167" s="2"/>
      <c r="T167" s="2"/>
    </row>
    <row r="168" spans="3:20" x14ac:dyDescent="0.3">
      <c r="C168" s="3">
        <v>10</v>
      </c>
      <c r="D168" s="3" t="s">
        <v>141</v>
      </c>
      <c r="E168" s="98">
        <v>107.7</v>
      </c>
      <c r="F168" s="98">
        <v>1134.99</v>
      </c>
      <c r="G168" s="98">
        <v>227</v>
      </c>
      <c r="H168" s="98">
        <v>6.96</v>
      </c>
      <c r="I168" s="22">
        <f t="shared" si="17"/>
        <v>901.03</v>
      </c>
      <c r="J168" s="22"/>
      <c r="K168" s="22">
        <v>901.03</v>
      </c>
      <c r="L168" s="102">
        <v>45658</v>
      </c>
      <c r="M168" s="31"/>
      <c r="N168" s="22"/>
      <c r="O168" s="22"/>
      <c r="P168" s="22"/>
      <c r="Q168" s="22"/>
      <c r="S168" s="2"/>
      <c r="T168" s="2"/>
    </row>
    <row r="169" spans="3:20" x14ac:dyDescent="0.3">
      <c r="C169" s="3">
        <v>10</v>
      </c>
      <c r="D169" s="3" t="s">
        <v>141</v>
      </c>
      <c r="E169" s="98">
        <v>107.7</v>
      </c>
      <c r="F169" s="98">
        <v>1134.99</v>
      </c>
      <c r="G169" s="98">
        <v>227</v>
      </c>
      <c r="H169" s="98">
        <v>6.96</v>
      </c>
      <c r="I169" s="22">
        <f t="shared" si="17"/>
        <v>901.03</v>
      </c>
      <c r="J169" s="22"/>
      <c r="K169" s="22">
        <v>901.03</v>
      </c>
      <c r="L169" s="102">
        <v>45689</v>
      </c>
      <c r="M169" s="34"/>
      <c r="N169" s="22"/>
      <c r="O169" s="22"/>
      <c r="P169" s="22"/>
      <c r="Q169" s="22"/>
      <c r="S169" s="2"/>
      <c r="T169" s="2"/>
    </row>
    <row r="170" spans="3:20" x14ac:dyDescent="0.3">
      <c r="C170" s="81">
        <v>11</v>
      </c>
      <c r="D170" s="81" t="s">
        <v>141</v>
      </c>
      <c r="E170" s="191">
        <v>107.7</v>
      </c>
      <c r="F170" s="191">
        <v>1134.99</v>
      </c>
      <c r="G170" s="191">
        <v>227</v>
      </c>
      <c r="H170" s="191">
        <v>6.96</v>
      </c>
      <c r="I170" s="101">
        <f t="shared" si="17"/>
        <v>901.03</v>
      </c>
      <c r="J170" s="101"/>
      <c r="K170" s="101">
        <v>901.03</v>
      </c>
      <c r="L170" s="192">
        <v>45717</v>
      </c>
      <c r="M170" s="34"/>
      <c r="N170" s="101"/>
      <c r="O170" s="191">
        <f>E168+E169+E170+G168+G169+G170+H168+H169+H170</f>
        <v>1024.98</v>
      </c>
      <c r="P170" s="191">
        <f>O170</f>
        <v>1024.98</v>
      </c>
      <c r="Q170" s="192">
        <v>46087</v>
      </c>
      <c r="S170" s="2"/>
      <c r="T170" s="2"/>
    </row>
    <row r="171" spans="3:20" x14ac:dyDescent="0.3">
      <c r="C171" s="22"/>
      <c r="D171" s="22"/>
      <c r="E171" s="22"/>
      <c r="F171" s="22"/>
      <c r="G171" s="98"/>
      <c r="H171" s="22"/>
      <c r="I171" s="22"/>
      <c r="J171" s="22"/>
      <c r="K171" s="5"/>
      <c r="L171" s="16"/>
      <c r="M171" s="34"/>
      <c r="N171" s="22"/>
      <c r="O171" s="98"/>
      <c r="P171" s="22"/>
      <c r="Q171" s="22"/>
      <c r="S171" s="2"/>
    </row>
    <row r="172" spans="3:20" x14ac:dyDescent="0.3">
      <c r="C172" s="22"/>
      <c r="D172" s="22"/>
      <c r="E172" s="72">
        <f>SUM(E159:E170)</f>
        <v>1292.4000000000003</v>
      </c>
      <c r="F172" s="72">
        <f>SUM(F159:F170)</f>
        <v>13619.88</v>
      </c>
      <c r="G172" s="72">
        <f>SUM(G159:G170)</f>
        <v>2723.8</v>
      </c>
      <c r="H172" s="72">
        <f>SUM(H159:H170)</f>
        <v>83.519999999999982</v>
      </c>
      <c r="I172" s="72">
        <f>SUM(I159:I170)</f>
        <v>10812.56</v>
      </c>
      <c r="J172" s="22"/>
      <c r="K172" s="72">
        <f>SUM(K159:K171)</f>
        <v>10812.36</v>
      </c>
      <c r="L172" s="10"/>
      <c r="M172" s="10"/>
      <c r="N172" s="3"/>
      <c r="O172" s="72">
        <f>SUM(O159:O170)</f>
        <v>4099.72</v>
      </c>
      <c r="P172" s="72">
        <f>SUM(P159:P170)</f>
        <v>4099.72</v>
      </c>
      <c r="Q172" s="98"/>
    </row>
  </sheetData>
  <phoneticPr fontId="4" type="noConversion"/>
  <pageMargins left="0.7" right="0.7" top="0.75" bottom="0.75" header="0.3" footer="0.3"/>
  <pageSetup paperSize="9" scale="20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CEB5-67D4-420A-AB19-8AF2EB493D0D}">
  <dimension ref="A1:N50"/>
  <sheetViews>
    <sheetView workbookViewId="0">
      <selection activeCell="E1" sqref="E1"/>
    </sheetView>
  </sheetViews>
  <sheetFormatPr defaultRowHeight="14.4" x14ac:dyDescent="0.3"/>
  <cols>
    <col min="1" max="4" width="18" customWidth="1"/>
    <col min="5" max="5" width="3.6640625" customWidth="1"/>
    <col min="6" max="6" width="18" customWidth="1"/>
    <col min="7" max="7" width="10.5546875" bestFit="1" customWidth="1"/>
    <col min="9" max="9" width="10.88671875" customWidth="1"/>
  </cols>
  <sheetData>
    <row r="1" spans="1:14" s="25" customFormat="1" x14ac:dyDescent="0.3">
      <c r="A1" s="25" t="s">
        <v>160</v>
      </c>
      <c r="B1" s="25" t="s">
        <v>23</v>
      </c>
      <c r="C1" s="25" t="s">
        <v>29</v>
      </c>
      <c r="D1" s="25" t="s">
        <v>171</v>
      </c>
      <c r="F1" s="25" t="s">
        <v>170</v>
      </c>
    </row>
    <row r="2" spans="1:14" x14ac:dyDescent="0.3">
      <c r="I2" s="76"/>
    </row>
    <row r="3" spans="1:14" x14ac:dyDescent="0.3">
      <c r="A3" t="s">
        <v>301</v>
      </c>
      <c r="B3" s="2">
        <f>Payments!AX13</f>
        <v>0</v>
      </c>
      <c r="C3" s="2">
        <f>Payments!AX62</f>
        <v>2271.3999999999996</v>
      </c>
      <c r="D3" s="2">
        <f>SUM(B3:C3)</f>
        <v>2271.3999999999996</v>
      </c>
      <c r="F3" s="5">
        <v>2271.4</v>
      </c>
      <c r="G3" s="4"/>
      <c r="I3" s="76"/>
      <c r="L3" s="2"/>
    </row>
    <row r="5" spans="1:14" x14ac:dyDescent="0.3">
      <c r="A5" t="s">
        <v>302</v>
      </c>
      <c r="B5" s="2">
        <f>Payments!AX19</f>
        <v>134.18</v>
      </c>
      <c r="C5" s="2">
        <f>Payments!AX93</f>
        <v>1160.81</v>
      </c>
      <c r="D5" s="2">
        <f>SUM(B5:C5)</f>
        <v>1294.99</v>
      </c>
      <c r="F5" s="5">
        <f>Receipts!N65</f>
        <v>1294.4000000000001</v>
      </c>
      <c r="G5" s="16"/>
      <c r="H5" s="95">
        <f>D5-F5</f>
        <v>0.58999999999991815</v>
      </c>
    </row>
    <row r="7" spans="1:14" x14ac:dyDescent="0.3">
      <c r="A7" t="s">
        <v>303</v>
      </c>
      <c r="B7" s="5">
        <f>Payments!AX24</f>
        <v>0</v>
      </c>
      <c r="C7" s="2">
        <f>Payments!AX127</f>
        <v>3153.2499999999995</v>
      </c>
      <c r="D7" s="2">
        <f>SUM(B7:C7)</f>
        <v>3153.2499999999995</v>
      </c>
      <c r="F7" s="2">
        <f>Receipts!N86</f>
        <v>3153.25</v>
      </c>
      <c r="G7" s="16"/>
      <c r="I7" s="24"/>
    </row>
    <row r="8" spans="1:14" x14ac:dyDescent="0.3">
      <c r="I8" s="24"/>
      <c r="J8" s="5"/>
    </row>
    <row r="9" spans="1:14" x14ac:dyDescent="0.3">
      <c r="A9" t="s">
        <v>304</v>
      </c>
      <c r="B9" s="2">
        <f>Payments!AX31</f>
        <v>0</v>
      </c>
      <c r="C9" s="2">
        <f>Payments!AX147</f>
        <v>0</v>
      </c>
      <c r="D9" s="2">
        <f>SUM(B9:C9)</f>
        <v>0</v>
      </c>
      <c r="F9" s="98"/>
      <c r="G9" s="22"/>
      <c r="I9" s="24"/>
      <c r="J9" s="5"/>
    </row>
    <row r="10" spans="1:14" x14ac:dyDescent="0.3">
      <c r="A10" t="s">
        <v>199</v>
      </c>
      <c r="I10" s="24"/>
      <c r="J10" s="5"/>
    </row>
    <row r="11" spans="1:14" x14ac:dyDescent="0.3">
      <c r="B11" s="7">
        <f>SUM(B3:B10)</f>
        <v>134.18</v>
      </c>
      <c r="C11" s="7">
        <f>SUM(C3:C10)</f>
        <v>6585.4599999999991</v>
      </c>
      <c r="D11" s="7">
        <f>SUM(D3:D9)</f>
        <v>6719.6399999999994</v>
      </c>
      <c r="F11" s="7">
        <f>SUM(F3:F10)</f>
        <v>6719.05</v>
      </c>
      <c r="I11" s="24"/>
      <c r="J11" s="5"/>
    </row>
    <row r="12" spans="1:14" x14ac:dyDescent="0.3">
      <c r="I12" s="24"/>
      <c r="J12" s="5"/>
    </row>
    <row r="13" spans="1:14" x14ac:dyDescent="0.3">
      <c r="A13" t="s">
        <v>192</v>
      </c>
      <c r="D13" s="2">
        <f>Receipts!N6</f>
        <v>10118.700000000001</v>
      </c>
      <c r="F13" s="2"/>
      <c r="I13" s="24"/>
      <c r="J13" s="5"/>
    </row>
    <row r="14" spans="1:14" x14ac:dyDescent="0.3">
      <c r="A14" t="s">
        <v>214</v>
      </c>
      <c r="D14" s="2">
        <f>F3+F5+F7</f>
        <v>6719.05</v>
      </c>
      <c r="E14" s="55"/>
      <c r="F14" s="2"/>
      <c r="I14" s="24"/>
      <c r="J14" s="5"/>
    </row>
    <row r="15" spans="1:14" x14ac:dyDescent="0.3">
      <c r="A15" t="s">
        <v>188</v>
      </c>
      <c r="D15" s="2">
        <f>Receipts!N59</f>
        <v>3399.65</v>
      </c>
      <c r="I15" s="24"/>
      <c r="J15" s="5"/>
      <c r="K15" s="3"/>
      <c r="L15" s="5"/>
      <c r="M15" s="37"/>
      <c r="N15" s="5"/>
    </row>
    <row r="16" spans="1:14" x14ac:dyDescent="0.3">
      <c r="D16" s="7">
        <f>D13-D14-D15</f>
        <v>0</v>
      </c>
      <c r="I16" s="24"/>
      <c r="J16" s="5"/>
      <c r="K16" s="3"/>
      <c r="L16" s="5"/>
      <c r="M16" s="37"/>
      <c r="N16" s="5"/>
    </row>
    <row r="17" spans="1:14" x14ac:dyDescent="0.3">
      <c r="I17" s="24"/>
      <c r="J17" s="5"/>
      <c r="K17" s="3"/>
      <c r="L17" s="5"/>
      <c r="M17" s="37"/>
      <c r="N17" s="5"/>
    </row>
    <row r="18" spans="1:14" x14ac:dyDescent="0.3">
      <c r="A18" t="s">
        <v>214</v>
      </c>
      <c r="D18" s="2">
        <f>D11</f>
        <v>6719.6399999999994</v>
      </c>
      <c r="F18" s="2"/>
      <c r="I18" s="24"/>
      <c r="J18" s="5"/>
      <c r="K18" s="3"/>
      <c r="L18" s="5"/>
      <c r="M18" s="37"/>
      <c r="N18" s="5"/>
    </row>
    <row r="19" spans="1:14" x14ac:dyDescent="0.3">
      <c r="A19" t="s">
        <v>201</v>
      </c>
      <c r="D19" s="2">
        <f>F11</f>
        <v>6719.05</v>
      </c>
      <c r="E19" s="55"/>
      <c r="I19" s="24"/>
      <c r="J19" s="5"/>
    </row>
    <row r="20" spans="1:14" x14ac:dyDescent="0.3">
      <c r="A20" s="3" t="s">
        <v>227</v>
      </c>
      <c r="B20" s="3"/>
      <c r="C20" s="3"/>
      <c r="D20" s="5"/>
      <c r="I20" s="24"/>
      <c r="J20" s="5"/>
      <c r="L20" s="2"/>
    </row>
    <row r="21" spans="1:14" x14ac:dyDescent="0.3">
      <c r="D21" s="153">
        <f>D18-D19-D20</f>
        <v>0.58999999999923602</v>
      </c>
    </row>
    <row r="22" spans="1:14" x14ac:dyDescent="0.3">
      <c r="A22" s="3"/>
      <c r="D22" s="2"/>
      <c r="F22" s="2"/>
    </row>
    <row r="24" spans="1:14" x14ac:dyDescent="0.3">
      <c r="D24" s="2"/>
      <c r="F24" s="2"/>
    </row>
    <row r="26" spans="1:14" x14ac:dyDescent="0.3">
      <c r="D26" s="2"/>
      <c r="F26" s="2"/>
    </row>
    <row r="28" spans="1:14" x14ac:dyDescent="0.3">
      <c r="D28" s="39"/>
      <c r="F28" s="39"/>
    </row>
    <row r="32" spans="1:14" x14ac:dyDescent="0.3">
      <c r="G32" s="22"/>
    </row>
    <row r="39" spans="1:7" x14ac:dyDescent="0.3">
      <c r="A39" s="18"/>
      <c r="B39" s="18"/>
      <c r="C39" s="18"/>
      <c r="D39" s="18"/>
      <c r="E39" s="18"/>
      <c r="F39" s="18"/>
    </row>
    <row r="40" spans="1:7" x14ac:dyDescent="0.3">
      <c r="A40" s="18"/>
      <c r="B40" s="18"/>
      <c r="C40" s="18"/>
      <c r="D40" s="18"/>
      <c r="E40" s="18"/>
      <c r="F40" s="18"/>
    </row>
    <row r="41" spans="1:7" x14ac:dyDescent="0.3">
      <c r="A41" s="18"/>
      <c r="B41" s="18"/>
      <c r="C41" s="18"/>
      <c r="D41" s="18"/>
      <c r="E41" s="18"/>
      <c r="F41" s="18"/>
    </row>
    <row r="42" spans="1:7" x14ac:dyDescent="0.3">
      <c r="A42" s="18"/>
      <c r="B42" s="18"/>
      <c r="C42" s="18"/>
      <c r="D42" s="18"/>
      <c r="E42" s="18"/>
      <c r="F42" s="18"/>
    </row>
    <row r="43" spans="1:7" x14ac:dyDescent="0.3">
      <c r="A43" s="18"/>
      <c r="B43" s="18"/>
      <c r="C43" s="18"/>
      <c r="D43" s="18"/>
      <c r="E43" s="18"/>
      <c r="F43" s="18"/>
    </row>
    <row r="44" spans="1:7" x14ac:dyDescent="0.3">
      <c r="A44" s="18"/>
      <c r="B44" s="18"/>
      <c r="C44" s="18"/>
      <c r="D44" s="18"/>
      <c r="E44" s="18"/>
      <c r="F44" s="18"/>
    </row>
    <row r="45" spans="1:7" x14ac:dyDescent="0.3">
      <c r="A45" s="18"/>
      <c r="B45" s="18"/>
      <c r="C45" s="18"/>
      <c r="D45" s="18"/>
      <c r="E45" s="18"/>
      <c r="F45" s="18"/>
    </row>
    <row r="46" spans="1:7" x14ac:dyDescent="0.3">
      <c r="A46" s="18"/>
      <c r="B46" s="18"/>
      <c r="C46" s="18"/>
      <c r="D46" s="18"/>
      <c r="E46" s="18"/>
      <c r="F46" s="18"/>
    </row>
    <row r="47" spans="1:7" x14ac:dyDescent="0.3">
      <c r="A47" s="18"/>
      <c r="B47" s="18"/>
      <c r="C47" s="18"/>
      <c r="D47" s="18"/>
      <c r="E47" s="18"/>
      <c r="F47" s="18"/>
    </row>
    <row r="48" spans="1:7" x14ac:dyDescent="0.3">
      <c r="A48" s="18"/>
      <c r="B48" s="18"/>
      <c r="C48" s="18"/>
      <c r="D48" s="18"/>
      <c r="E48" s="18"/>
      <c r="F48" s="18"/>
      <c r="G48" s="2"/>
    </row>
    <row r="49" spans="1:6" x14ac:dyDescent="0.3">
      <c r="A49" s="3"/>
      <c r="B49" s="3"/>
      <c r="C49" s="3"/>
      <c r="D49" s="3"/>
      <c r="E49" s="3"/>
      <c r="F49" s="3"/>
    </row>
    <row r="50" spans="1:6" x14ac:dyDescent="0.3">
      <c r="A50" s="18"/>
      <c r="B50" s="18"/>
      <c r="C50" s="18"/>
      <c r="D50" s="18"/>
      <c r="E50" s="18"/>
      <c r="F50" s="18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CDDB7-3F67-4FCF-8692-57AD35148B13}">
  <dimension ref="A1:O37"/>
  <sheetViews>
    <sheetView workbookViewId="0">
      <selection activeCell="M1" sqref="M1"/>
    </sheetView>
  </sheetViews>
  <sheetFormatPr defaultRowHeight="14.4" x14ac:dyDescent="0.3"/>
  <cols>
    <col min="1" max="1" width="39.5546875" customWidth="1"/>
    <col min="5" max="5" width="9.5546875" bestFit="1" customWidth="1"/>
    <col min="12" max="12" width="10.5546875" bestFit="1" customWidth="1"/>
  </cols>
  <sheetData>
    <row r="1" spans="1:12" x14ac:dyDescent="0.3">
      <c r="B1" s="57" t="s">
        <v>180</v>
      </c>
      <c r="C1" s="57" t="s">
        <v>181</v>
      </c>
      <c r="D1" s="57" t="s">
        <v>182</v>
      </c>
      <c r="E1" s="57" t="s">
        <v>194</v>
      </c>
      <c r="F1" s="57" t="s">
        <v>217</v>
      </c>
      <c r="G1" s="57" t="s">
        <v>228</v>
      </c>
      <c r="H1" s="57" t="s">
        <v>230</v>
      </c>
      <c r="I1" s="57" t="s">
        <v>241</v>
      </c>
      <c r="K1" s="57" t="s">
        <v>415</v>
      </c>
    </row>
    <row r="2" spans="1:12" x14ac:dyDescent="0.3">
      <c r="K2" s="3"/>
      <c r="L2" s="3"/>
    </row>
    <row r="3" spans="1:12" x14ac:dyDescent="0.3">
      <c r="A3" t="s">
        <v>184</v>
      </c>
      <c r="B3" s="2">
        <v>0</v>
      </c>
      <c r="C3" s="2">
        <f t="shared" ref="C3:H3" si="0">B23</f>
        <v>2107</v>
      </c>
      <c r="D3" s="2">
        <f t="shared" si="0"/>
        <v>4782.2</v>
      </c>
      <c r="E3" s="2">
        <f t="shared" si="0"/>
        <v>6314.2000000000007</v>
      </c>
      <c r="F3" s="2">
        <f t="shared" si="0"/>
        <v>5514.2000000000007</v>
      </c>
      <c r="G3" s="2">
        <f t="shared" si="0"/>
        <v>5036.5800000000008</v>
      </c>
      <c r="H3" s="2">
        <f t="shared" si="0"/>
        <v>3707.940000000001</v>
      </c>
      <c r="I3" s="2">
        <f>H23</f>
        <v>2691.6400000000012</v>
      </c>
      <c r="K3" s="5">
        <f>I23</f>
        <v>4574.8400000000011</v>
      </c>
      <c r="L3" s="22"/>
    </row>
    <row r="5" spans="1:12" x14ac:dyDescent="0.3">
      <c r="A5" t="s">
        <v>156</v>
      </c>
      <c r="B5" s="2">
        <v>5000</v>
      </c>
      <c r="C5" s="2">
        <v>5000</v>
      </c>
      <c r="D5" s="2">
        <v>5000</v>
      </c>
      <c r="G5" s="2">
        <v>2200</v>
      </c>
      <c r="H5" s="2">
        <v>0</v>
      </c>
      <c r="I5" s="2">
        <v>5000</v>
      </c>
      <c r="K5" s="2">
        <v>5000</v>
      </c>
    </row>
    <row r="6" spans="1:12" x14ac:dyDescent="0.3">
      <c r="A6" t="s">
        <v>195</v>
      </c>
      <c r="B6" s="2"/>
      <c r="C6" s="2"/>
      <c r="D6" s="2"/>
      <c r="E6" s="2">
        <v>1200</v>
      </c>
      <c r="F6" s="2">
        <v>1200</v>
      </c>
    </row>
    <row r="7" spans="1:12" x14ac:dyDescent="0.3">
      <c r="A7" t="s">
        <v>197</v>
      </c>
      <c r="B7" s="2"/>
      <c r="C7" s="2"/>
      <c r="D7" s="2"/>
    </row>
    <row r="8" spans="1:12" x14ac:dyDescent="0.3">
      <c r="A8" t="s">
        <v>196</v>
      </c>
      <c r="B8" s="2"/>
      <c r="C8" s="2"/>
      <c r="D8" s="2"/>
    </row>
    <row r="9" spans="1:12" x14ac:dyDescent="0.3">
      <c r="A9" t="s">
        <v>224</v>
      </c>
      <c r="B9" s="2"/>
      <c r="C9" s="2"/>
      <c r="D9" s="2"/>
      <c r="F9" s="95">
        <v>1000</v>
      </c>
    </row>
    <row r="10" spans="1:12" x14ac:dyDescent="0.3">
      <c r="B10" s="7">
        <f>SUM(B5:B9)</f>
        <v>5000</v>
      </c>
      <c r="C10" s="7">
        <f t="shared" ref="C10:G10" si="1">SUM(C5:C9)</f>
        <v>5000</v>
      </c>
      <c r="D10" s="7">
        <f t="shared" si="1"/>
        <v>5000</v>
      </c>
      <c r="E10" s="7">
        <f t="shared" si="1"/>
        <v>1200</v>
      </c>
      <c r="F10" s="7">
        <f t="shared" si="1"/>
        <v>2200</v>
      </c>
      <c r="G10" s="7">
        <f t="shared" si="1"/>
        <v>2200</v>
      </c>
      <c r="H10" s="7">
        <f>SUM(H5:H9)</f>
        <v>0</v>
      </c>
      <c r="I10" s="7">
        <f t="shared" ref="I10" si="2">SUM(I5:I9)</f>
        <v>5000</v>
      </c>
      <c r="K10" s="7">
        <f>SUM(K3:K9)</f>
        <v>9574.84</v>
      </c>
    </row>
    <row r="11" spans="1:12" x14ac:dyDescent="0.3">
      <c r="B11" s="2"/>
      <c r="C11" s="2"/>
      <c r="D11" s="2"/>
    </row>
    <row r="12" spans="1:12" x14ac:dyDescent="0.3">
      <c r="A12" t="s">
        <v>157</v>
      </c>
      <c r="B12" s="2">
        <v>1000</v>
      </c>
      <c r="C12" s="2">
        <v>1000</v>
      </c>
      <c r="D12" s="2">
        <f>1000-332</f>
        <v>668</v>
      </c>
      <c r="E12" s="2"/>
    </row>
    <row r="13" spans="1:12" x14ac:dyDescent="0.3">
      <c r="A13" t="s">
        <v>183</v>
      </c>
      <c r="B13" s="2">
        <v>525</v>
      </c>
      <c r="C13" s="2">
        <v>324</v>
      </c>
      <c r="D13" s="2"/>
      <c r="E13" s="2"/>
    </row>
    <row r="14" spans="1:12" x14ac:dyDescent="0.3">
      <c r="A14" t="s">
        <v>85</v>
      </c>
      <c r="B14" s="2">
        <v>400</v>
      </c>
      <c r="C14" s="2"/>
      <c r="D14" s="2">
        <v>1100</v>
      </c>
      <c r="E14" s="2"/>
    </row>
    <row r="15" spans="1:12" x14ac:dyDescent="0.3">
      <c r="A15" t="s">
        <v>100</v>
      </c>
      <c r="B15" s="2">
        <v>968</v>
      </c>
      <c r="C15" s="2">
        <v>1000.8</v>
      </c>
      <c r="D15" s="2">
        <v>1200</v>
      </c>
      <c r="E15" s="2"/>
      <c r="G15" s="2">
        <v>1200</v>
      </c>
      <c r="H15" s="5">
        <v>316.3</v>
      </c>
      <c r="I15" s="5">
        <f>316.8+1350</f>
        <v>1666.8</v>
      </c>
      <c r="K15" s="98">
        <f>1500+316.8</f>
        <v>1816.8</v>
      </c>
      <c r="L15" s="102">
        <v>45699</v>
      </c>
    </row>
    <row r="16" spans="1:12" x14ac:dyDescent="0.3">
      <c r="A16" t="s">
        <v>242</v>
      </c>
      <c r="B16" s="2"/>
      <c r="C16" s="2"/>
      <c r="D16" s="2"/>
      <c r="E16" s="2"/>
      <c r="G16" s="2"/>
      <c r="H16" s="98"/>
      <c r="I16" s="98"/>
    </row>
    <row r="17" spans="1:15" x14ac:dyDescent="0.3">
      <c r="A17" t="s">
        <v>224</v>
      </c>
      <c r="B17" s="2"/>
      <c r="C17" s="2"/>
      <c r="D17" s="2"/>
      <c r="E17" s="2"/>
      <c r="F17" s="94">
        <v>677.62</v>
      </c>
      <c r="G17">
        <v>828.64</v>
      </c>
      <c r="H17" s="2">
        <v>700</v>
      </c>
      <c r="I17" s="5">
        <v>250</v>
      </c>
    </row>
    <row r="18" spans="1:15" x14ac:dyDescent="0.3">
      <c r="A18" t="s">
        <v>107</v>
      </c>
      <c r="B18" s="2"/>
      <c r="C18" s="2"/>
      <c r="D18" s="2">
        <v>500</v>
      </c>
      <c r="E18" s="2"/>
      <c r="G18" s="2">
        <v>1500</v>
      </c>
      <c r="H18" s="5"/>
      <c r="I18" s="98"/>
    </row>
    <row r="19" spans="1:15" x14ac:dyDescent="0.3">
      <c r="A19" t="s">
        <v>216</v>
      </c>
      <c r="B19" s="2"/>
      <c r="C19" s="2"/>
      <c r="D19" s="2"/>
      <c r="E19" s="2">
        <v>2000</v>
      </c>
      <c r="G19" s="2"/>
    </row>
    <row r="20" spans="1:15" x14ac:dyDescent="0.3">
      <c r="A20" t="s">
        <v>218</v>
      </c>
      <c r="B20" s="2"/>
      <c r="C20" s="2"/>
      <c r="D20" s="2"/>
      <c r="E20" s="2"/>
      <c r="F20" s="2">
        <v>2000</v>
      </c>
      <c r="G20" s="2"/>
      <c r="I20" s="5">
        <v>1200</v>
      </c>
    </row>
    <row r="21" spans="1:15" x14ac:dyDescent="0.3">
      <c r="B21" s="7">
        <f>SUM(B12:B20)</f>
        <v>2893</v>
      </c>
      <c r="C21" s="7">
        <f t="shared" ref="C21:G21" si="3">SUM(C12:C20)</f>
        <v>2324.8000000000002</v>
      </c>
      <c r="D21" s="7">
        <f t="shared" si="3"/>
        <v>3468</v>
      </c>
      <c r="E21" s="7">
        <f t="shared" si="3"/>
        <v>2000</v>
      </c>
      <c r="F21" s="7">
        <f t="shared" si="3"/>
        <v>2677.62</v>
      </c>
      <c r="G21" s="7">
        <f t="shared" si="3"/>
        <v>3528.64</v>
      </c>
      <c r="H21" s="7">
        <f>SUM(H12:H20)</f>
        <v>1016.3</v>
      </c>
      <c r="I21" s="7">
        <f t="shared" ref="I21" si="4">SUM(I12:I20)</f>
        <v>3116.8</v>
      </c>
      <c r="K21" s="6">
        <f>SUM(K12:K20)</f>
        <v>1816.8</v>
      </c>
      <c r="O21" s="2"/>
    </row>
    <row r="22" spans="1:15" x14ac:dyDescent="0.3">
      <c r="B22" s="2"/>
      <c r="C22" s="2"/>
      <c r="D22" s="2"/>
      <c r="M22" s="2"/>
    </row>
    <row r="23" spans="1:15" x14ac:dyDescent="0.3">
      <c r="A23" t="s">
        <v>185</v>
      </c>
      <c r="B23" s="2">
        <f>B3+B5-B21</f>
        <v>2107</v>
      </c>
      <c r="C23" s="2">
        <f>C3+C5-C21</f>
        <v>4782.2</v>
      </c>
      <c r="D23" s="2">
        <f>D3+D5-D21</f>
        <v>6314.2000000000007</v>
      </c>
      <c r="E23" s="2">
        <f>E3+E10-E21</f>
        <v>5514.2000000000007</v>
      </c>
      <c r="F23" s="2">
        <f>F3+F10-F21</f>
        <v>5036.5800000000008</v>
      </c>
      <c r="G23" s="2">
        <f>G3+G10-G21</f>
        <v>3707.940000000001</v>
      </c>
      <c r="H23" s="2">
        <f>H3+H10-H21</f>
        <v>2691.6400000000012</v>
      </c>
      <c r="I23" s="2">
        <f>I3+I10-I21</f>
        <v>4574.8400000000011</v>
      </c>
      <c r="K23" s="2">
        <f>K10-K21</f>
        <v>7758.04</v>
      </c>
    </row>
    <row r="24" spans="1:15" x14ac:dyDescent="0.3">
      <c r="B24" s="2"/>
      <c r="C24" s="2"/>
      <c r="D24" s="2"/>
      <c r="M24" s="2"/>
    </row>
    <row r="25" spans="1:15" x14ac:dyDescent="0.3">
      <c r="B25" s="2"/>
      <c r="C25" s="2"/>
      <c r="D25" s="2"/>
    </row>
    <row r="26" spans="1:15" x14ac:dyDescent="0.3">
      <c r="B26" s="2"/>
      <c r="C26" s="2"/>
      <c r="D26" s="2"/>
    </row>
    <row r="27" spans="1:15" x14ac:dyDescent="0.3">
      <c r="B27" s="2"/>
      <c r="C27" s="2"/>
      <c r="D27" s="2"/>
    </row>
    <row r="28" spans="1:15" x14ac:dyDescent="0.3">
      <c r="B28" s="2"/>
      <c r="C28" s="2"/>
      <c r="D28" s="2"/>
    </row>
    <row r="29" spans="1:15" x14ac:dyDescent="0.3">
      <c r="B29" s="2"/>
      <c r="C29" s="2"/>
      <c r="D29" s="2"/>
    </row>
    <row r="30" spans="1:15" x14ac:dyDescent="0.3">
      <c r="B30" s="2"/>
      <c r="C30" s="2"/>
      <c r="D30" s="2"/>
    </row>
    <row r="31" spans="1:15" x14ac:dyDescent="0.3">
      <c r="B31" s="2"/>
      <c r="C31" s="2"/>
      <c r="D31" s="2"/>
    </row>
    <row r="32" spans="1:15" x14ac:dyDescent="0.3">
      <c r="B32" s="2"/>
      <c r="C32" s="2"/>
      <c r="D32" s="2"/>
    </row>
    <row r="33" spans="2:4" x14ac:dyDescent="0.3">
      <c r="B33" s="2"/>
      <c r="C33" s="2"/>
      <c r="D33" s="2"/>
    </row>
    <row r="34" spans="2:4" x14ac:dyDescent="0.3">
      <c r="B34" s="2"/>
      <c r="C34" s="2"/>
      <c r="D34" s="2"/>
    </row>
    <row r="35" spans="2:4" x14ac:dyDescent="0.3">
      <c r="B35" s="2"/>
      <c r="C35" s="2"/>
      <c r="D35" s="2"/>
    </row>
    <row r="36" spans="2:4" x14ac:dyDescent="0.3">
      <c r="B36" s="2"/>
      <c r="C36" s="2"/>
      <c r="D36" s="2"/>
    </row>
    <row r="37" spans="2:4" x14ac:dyDescent="0.3">
      <c r="B37" s="2"/>
      <c r="C37" s="2"/>
      <c r="D37" s="2"/>
    </row>
  </sheetData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E468-E861-4745-9830-0DAACA1FB827}">
  <dimension ref="A1:AN52"/>
  <sheetViews>
    <sheetView workbookViewId="0">
      <selection activeCell="F1" sqref="F1"/>
    </sheetView>
  </sheetViews>
  <sheetFormatPr defaultColWidth="8.88671875" defaultRowHeight="14.4" x14ac:dyDescent="0.3"/>
  <cols>
    <col min="1" max="1" width="20.88671875" style="3" customWidth="1"/>
    <col min="2" max="5" width="8.88671875" style="3"/>
    <col min="6" max="6" width="3.6640625" style="3" customWidth="1"/>
    <col min="7" max="10" width="8.88671875" style="3"/>
    <col min="11" max="11" width="17.6640625" style="3" customWidth="1"/>
    <col min="12" max="16384" width="8.88671875" style="3"/>
  </cols>
  <sheetData>
    <row r="1" spans="1:40" x14ac:dyDescent="0.3">
      <c r="A1" s="3" t="s">
        <v>202</v>
      </c>
      <c r="B1" s="3" t="s">
        <v>205</v>
      </c>
      <c r="G1" s="22"/>
      <c r="K1" s="24">
        <v>13</v>
      </c>
      <c r="L1" s="5">
        <v>1200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>
        <v>1650</v>
      </c>
    </row>
    <row r="2" spans="1:40" x14ac:dyDescent="0.3">
      <c r="K2" s="24">
        <v>17</v>
      </c>
      <c r="L2" s="5">
        <v>1330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>
        <v>1300</v>
      </c>
    </row>
    <row r="3" spans="1:40" x14ac:dyDescent="0.3">
      <c r="A3" s="3" t="s">
        <v>203</v>
      </c>
      <c r="B3" s="3" t="s">
        <v>206</v>
      </c>
      <c r="K3" s="24">
        <v>28</v>
      </c>
      <c r="L3" s="5">
        <v>1360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>
        <v>144</v>
      </c>
    </row>
    <row r="4" spans="1:40" x14ac:dyDescent="0.3">
      <c r="K4" s="24">
        <v>35</v>
      </c>
      <c r="L4" s="5">
        <v>1410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>
        <v>380</v>
      </c>
    </row>
    <row r="5" spans="1:40" x14ac:dyDescent="0.3">
      <c r="A5" s="3" t="s">
        <v>204</v>
      </c>
      <c r="B5" s="3" t="s">
        <v>207</v>
      </c>
      <c r="K5" s="24">
        <v>39</v>
      </c>
      <c r="L5" s="5">
        <v>1410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>
        <v>144</v>
      </c>
    </row>
    <row r="6" spans="1:40" x14ac:dyDescent="0.3">
      <c r="K6" s="24">
        <v>44</v>
      </c>
      <c r="L6" s="5">
        <v>300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>
        <v>898</v>
      </c>
    </row>
    <row r="7" spans="1:40" x14ac:dyDescent="0.3">
      <c r="A7" s="3" t="s">
        <v>208</v>
      </c>
      <c r="B7" s="3" t="s">
        <v>189</v>
      </c>
      <c r="K7" s="24">
        <v>48</v>
      </c>
      <c r="L7" s="5">
        <v>1440</v>
      </c>
    </row>
    <row r="8" spans="1:40" x14ac:dyDescent="0.3">
      <c r="D8" s="200" t="s">
        <v>209</v>
      </c>
      <c r="E8" s="200"/>
      <c r="G8" s="200" t="s">
        <v>209</v>
      </c>
      <c r="H8" s="200"/>
      <c r="K8" s="24">
        <v>53</v>
      </c>
      <c r="L8" s="5">
        <v>1280</v>
      </c>
    </row>
    <row r="9" spans="1:40" x14ac:dyDescent="0.3">
      <c r="A9" s="11" t="s">
        <v>12</v>
      </c>
      <c r="C9" s="12" t="s">
        <v>156</v>
      </c>
      <c r="D9" s="38" t="s">
        <v>210</v>
      </c>
      <c r="E9" s="38" t="s">
        <v>211</v>
      </c>
      <c r="G9" s="12" t="s">
        <v>156</v>
      </c>
      <c r="H9" s="38" t="s">
        <v>211</v>
      </c>
      <c r="K9" s="24">
        <v>54</v>
      </c>
      <c r="L9" s="5">
        <v>200</v>
      </c>
    </row>
    <row r="10" spans="1:40" x14ac:dyDescent="0.3">
      <c r="A10" s="3" t="s">
        <v>111</v>
      </c>
      <c r="B10" s="3" t="s">
        <v>41</v>
      </c>
      <c r="C10" s="3">
        <v>12000</v>
      </c>
      <c r="D10" s="3">
        <v>12000</v>
      </c>
      <c r="G10" s="97">
        <v>12250</v>
      </c>
      <c r="K10" s="24" t="s">
        <v>127</v>
      </c>
      <c r="L10" s="72">
        <f>SUM(L1:L9)</f>
        <v>9930</v>
      </c>
    </row>
    <row r="11" spans="1:40" x14ac:dyDescent="0.3">
      <c r="A11" s="3" t="s">
        <v>112</v>
      </c>
      <c r="B11" s="3" t="s">
        <v>43</v>
      </c>
      <c r="C11" s="3">
        <v>750</v>
      </c>
      <c r="D11" s="3">
        <v>750</v>
      </c>
      <c r="G11" s="97">
        <v>750</v>
      </c>
      <c r="L11" s="5"/>
    </row>
    <row r="12" spans="1:40" x14ac:dyDescent="0.3">
      <c r="A12" s="3" t="s">
        <v>113</v>
      </c>
      <c r="B12" s="3" t="s">
        <v>44</v>
      </c>
      <c r="C12" s="3">
        <v>1200</v>
      </c>
      <c r="D12" s="3">
        <v>1200</v>
      </c>
      <c r="G12" s="97">
        <v>500</v>
      </c>
    </row>
    <row r="13" spans="1:40" x14ac:dyDescent="0.3">
      <c r="A13" s="3" t="s">
        <v>114</v>
      </c>
      <c r="B13" s="3" t="s">
        <v>45</v>
      </c>
      <c r="C13" s="3">
        <v>50</v>
      </c>
      <c r="D13" s="3">
        <v>50</v>
      </c>
      <c r="G13" s="97"/>
      <c r="K13" s="24">
        <v>14</v>
      </c>
      <c r="L13" s="5">
        <v>1650</v>
      </c>
    </row>
    <row r="14" spans="1:40" x14ac:dyDescent="0.3">
      <c r="A14" s="3" t="s">
        <v>115</v>
      </c>
      <c r="B14" s="3" t="s">
        <v>46</v>
      </c>
      <c r="C14" s="3">
        <v>50</v>
      </c>
      <c r="D14" s="3">
        <v>50</v>
      </c>
      <c r="G14" s="97">
        <v>50</v>
      </c>
      <c r="K14" s="24">
        <v>18</v>
      </c>
      <c r="L14" s="5">
        <v>1300</v>
      </c>
    </row>
    <row r="15" spans="1:40" x14ac:dyDescent="0.3">
      <c r="A15" s="3" t="s">
        <v>59</v>
      </c>
      <c r="B15" s="3" t="s">
        <v>47</v>
      </c>
      <c r="C15" s="3">
        <v>1000</v>
      </c>
      <c r="D15" s="3">
        <v>1000</v>
      </c>
      <c r="G15" s="97">
        <v>500</v>
      </c>
      <c r="K15" s="24">
        <v>25</v>
      </c>
      <c r="L15" s="5">
        <v>144</v>
      </c>
    </row>
    <row r="16" spans="1:40" x14ac:dyDescent="0.3">
      <c r="A16" s="3" t="s">
        <v>5</v>
      </c>
      <c r="B16" s="3" t="s">
        <v>48</v>
      </c>
      <c r="C16" s="3">
        <v>1900</v>
      </c>
      <c r="D16" s="3">
        <v>1900</v>
      </c>
      <c r="G16" s="97">
        <v>2576</v>
      </c>
      <c r="K16" s="24">
        <v>40</v>
      </c>
      <c r="L16" s="5">
        <v>380</v>
      </c>
    </row>
    <row r="17" spans="1:12" x14ac:dyDescent="0.3">
      <c r="A17" s="3" t="s">
        <v>116</v>
      </c>
      <c r="B17" s="3" t="s">
        <v>49</v>
      </c>
      <c r="C17" s="3">
        <v>20</v>
      </c>
      <c r="D17" s="3">
        <v>20</v>
      </c>
      <c r="G17" s="97">
        <v>150</v>
      </c>
      <c r="K17" s="24">
        <v>41</v>
      </c>
      <c r="L17" s="5">
        <v>144</v>
      </c>
    </row>
    <row r="18" spans="1:12" x14ac:dyDescent="0.3">
      <c r="A18" s="3" t="s">
        <v>117</v>
      </c>
      <c r="B18" s="3" t="s">
        <v>50</v>
      </c>
      <c r="C18" s="3">
        <v>2050</v>
      </c>
      <c r="D18" s="3">
        <v>2050</v>
      </c>
      <c r="G18" s="97">
        <v>2050</v>
      </c>
      <c r="K18" s="24">
        <v>50</v>
      </c>
      <c r="L18" s="5">
        <v>898</v>
      </c>
    </row>
    <row r="19" spans="1:12" x14ac:dyDescent="0.3">
      <c r="A19" s="3" t="s">
        <v>118</v>
      </c>
      <c r="B19" s="3" t="s">
        <v>51</v>
      </c>
      <c r="C19" s="3">
        <v>50</v>
      </c>
      <c r="D19" s="3">
        <v>50</v>
      </c>
      <c r="G19" s="97">
        <v>50</v>
      </c>
      <c r="K19" s="24" t="s">
        <v>158</v>
      </c>
      <c r="L19" s="72">
        <f>SUM(L13:L18)</f>
        <v>4516</v>
      </c>
    </row>
    <row r="20" spans="1:12" x14ac:dyDescent="0.3">
      <c r="A20" s="3" t="s">
        <v>119</v>
      </c>
      <c r="B20" s="3" t="s">
        <v>52</v>
      </c>
      <c r="C20" s="3">
        <v>1000</v>
      </c>
      <c r="D20" s="3">
        <v>1000</v>
      </c>
      <c r="G20" s="113">
        <v>22.5</v>
      </c>
    </row>
    <row r="21" spans="1:12" x14ac:dyDescent="0.3">
      <c r="A21" s="3" t="s">
        <v>65</v>
      </c>
      <c r="B21" s="3" t="s">
        <v>53</v>
      </c>
      <c r="C21" s="3">
        <v>100</v>
      </c>
      <c r="D21" s="3">
        <v>100</v>
      </c>
      <c r="G21" s="97">
        <v>100</v>
      </c>
      <c r="L21" s="5"/>
    </row>
    <row r="22" spans="1:12" x14ac:dyDescent="0.3">
      <c r="A22" s="3" t="s">
        <v>17</v>
      </c>
      <c r="B22" s="3" t="s">
        <v>54</v>
      </c>
      <c r="C22" s="3">
        <v>0</v>
      </c>
      <c r="D22" s="3">
        <v>0</v>
      </c>
      <c r="G22" s="97"/>
      <c r="K22" s="24" t="s">
        <v>245</v>
      </c>
      <c r="L22" s="72">
        <v>2900.86</v>
      </c>
    </row>
    <row r="23" spans="1:12" x14ac:dyDescent="0.3">
      <c r="A23" s="3" t="s">
        <v>66</v>
      </c>
      <c r="B23" s="3" t="s">
        <v>55</v>
      </c>
      <c r="C23" s="3">
        <v>0</v>
      </c>
      <c r="D23" s="3">
        <v>0</v>
      </c>
      <c r="G23" s="97">
        <v>2450</v>
      </c>
    </row>
    <row r="24" spans="1:12" x14ac:dyDescent="0.3">
      <c r="A24" s="3" t="s">
        <v>83</v>
      </c>
      <c r="B24" s="3" t="s">
        <v>78</v>
      </c>
      <c r="C24" s="3">
        <v>900</v>
      </c>
      <c r="D24" s="3">
        <v>900</v>
      </c>
      <c r="G24" s="97">
        <v>920</v>
      </c>
    </row>
    <row r="25" spans="1:12" x14ac:dyDescent="0.3">
      <c r="A25" s="3" t="s">
        <v>84</v>
      </c>
      <c r="B25" s="3" t="s">
        <v>79</v>
      </c>
      <c r="C25" s="3">
        <v>40</v>
      </c>
      <c r="D25" s="3">
        <v>40</v>
      </c>
      <c r="G25" s="97">
        <v>40</v>
      </c>
      <c r="K25" s="24">
        <v>30</v>
      </c>
      <c r="L25" s="5">
        <v>1541.8</v>
      </c>
    </row>
    <row r="26" spans="1:12" x14ac:dyDescent="0.3">
      <c r="A26" s="3" t="s">
        <v>85</v>
      </c>
      <c r="B26" s="3" t="s">
        <v>80</v>
      </c>
      <c r="C26" s="3">
        <v>1100</v>
      </c>
      <c r="D26" s="3">
        <v>1100</v>
      </c>
      <c r="G26" s="97"/>
      <c r="K26" s="24">
        <v>56</v>
      </c>
      <c r="L26" s="5">
        <v>275</v>
      </c>
    </row>
    <row r="27" spans="1:12" x14ac:dyDescent="0.3">
      <c r="A27" s="3" t="s">
        <v>86</v>
      </c>
      <c r="B27" s="3" t="s">
        <v>81</v>
      </c>
      <c r="C27" s="3">
        <v>20</v>
      </c>
      <c r="D27" s="3">
        <v>20</v>
      </c>
      <c r="G27" s="97">
        <v>30</v>
      </c>
      <c r="K27" s="24" t="s">
        <v>131</v>
      </c>
      <c r="L27" s="72">
        <f>SUM(L25:L26)</f>
        <v>1816.8</v>
      </c>
    </row>
    <row r="28" spans="1:12" x14ac:dyDescent="0.3">
      <c r="A28" s="3" t="s">
        <v>87</v>
      </c>
      <c r="B28" s="3" t="s">
        <v>82</v>
      </c>
      <c r="C28" s="3">
        <v>40</v>
      </c>
      <c r="D28" s="3">
        <v>40</v>
      </c>
      <c r="G28" s="97">
        <v>35</v>
      </c>
    </row>
    <row r="29" spans="1:12" x14ac:dyDescent="0.3">
      <c r="A29" s="3" t="s">
        <v>126</v>
      </c>
      <c r="B29" s="3" t="s">
        <v>88</v>
      </c>
      <c r="C29" s="3">
        <v>100</v>
      </c>
      <c r="D29" s="3">
        <v>100</v>
      </c>
      <c r="G29" s="97">
        <v>150</v>
      </c>
    </row>
    <row r="30" spans="1:12" x14ac:dyDescent="0.3">
      <c r="A30" s="3" t="s">
        <v>127</v>
      </c>
      <c r="B30" s="3" t="s">
        <v>89</v>
      </c>
      <c r="C30" s="3">
        <v>7500</v>
      </c>
      <c r="E30" s="3">
        <v>7500</v>
      </c>
      <c r="G30" s="97">
        <v>10000</v>
      </c>
      <c r="H30" s="3">
        <v>10000</v>
      </c>
      <c r="K30" s="24">
        <v>8</v>
      </c>
      <c r="L30" s="5">
        <v>100</v>
      </c>
    </row>
    <row r="31" spans="1:12" x14ac:dyDescent="0.3">
      <c r="A31" s="3" t="s">
        <v>128</v>
      </c>
      <c r="B31" s="3" t="s">
        <v>90</v>
      </c>
      <c r="C31" s="3">
        <v>5000</v>
      </c>
      <c r="D31" s="3">
        <v>5000</v>
      </c>
      <c r="G31" s="97"/>
      <c r="K31" s="24">
        <v>42</v>
      </c>
      <c r="L31" s="5">
        <v>234</v>
      </c>
    </row>
    <row r="32" spans="1:12" x14ac:dyDescent="0.3">
      <c r="A32" s="3" t="s">
        <v>150</v>
      </c>
      <c r="B32" s="3" t="s">
        <v>91</v>
      </c>
      <c r="C32" s="3">
        <v>2000</v>
      </c>
      <c r="D32" s="3">
        <v>2000</v>
      </c>
      <c r="G32" s="97"/>
      <c r="K32" s="24" t="s">
        <v>246</v>
      </c>
      <c r="L32" s="72">
        <f>SUM(L30:L31)</f>
        <v>334</v>
      </c>
    </row>
    <row r="33" spans="1:12" x14ac:dyDescent="0.3">
      <c r="A33" s="3" t="s">
        <v>100</v>
      </c>
      <c r="B33" s="3" t="s">
        <v>92</v>
      </c>
      <c r="C33" s="3">
        <v>1200</v>
      </c>
      <c r="D33" s="3">
        <v>1200</v>
      </c>
      <c r="G33" s="97"/>
    </row>
    <row r="34" spans="1:12" x14ac:dyDescent="0.3">
      <c r="A34" s="3" t="s">
        <v>129</v>
      </c>
      <c r="B34" s="3" t="s">
        <v>93</v>
      </c>
      <c r="C34" s="3">
        <v>2000</v>
      </c>
      <c r="E34" s="3">
        <v>2000</v>
      </c>
      <c r="G34" s="97">
        <v>3000</v>
      </c>
      <c r="H34" s="3">
        <v>3000</v>
      </c>
    </row>
    <row r="35" spans="1:12" x14ac:dyDescent="0.3">
      <c r="A35" s="3" t="s">
        <v>130</v>
      </c>
      <c r="B35" s="3" t="s">
        <v>94</v>
      </c>
      <c r="C35" s="3">
        <v>5000</v>
      </c>
      <c r="E35" s="3">
        <v>5000</v>
      </c>
      <c r="G35" s="97">
        <v>3000</v>
      </c>
      <c r="H35" s="3">
        <v>3000</v>
      </c>
      <c r="K35" s="24" t="s">
        <v>247</v>
      </c>
      <c r="L35" s="72">
        <v>300</v>
      </c>
    </row>
    <row r="36" spans="1:12" x14ac:dyDescent="0.3">
      <c r="A36" s="3" t="s">
        <v>131</v>
      </c>
      <c r="B36" s="3" t="s">
        <v>95</v>
      </c>
      <c r="C36" s="3">
        <v>0</v>
      </c>
      <c r="D36" s="3">
        <v>0</v>
      </c>
      <c r="G36" s="97">
        <v>500</v>
      </c>
    </row>
    <row r="37" spans="1:12" ht="15" thickBot="1" x14ac:dyDescent="0.35">
      <c r="A37" s="3" t="s">
        <v>132</v>
      </c>
      <c r="B37" s="3" t="s">
        <v>96</v>
      </c>
      <c r="C37" s="3">
        <v>5000</v>
      </c>
      <c r="E37" s="3">
        <v>5000</v>
      </c>
      <c r="G37" s="97">
        <v>5000</v>
      </c>
      <c r="H37" s="3">
        <v>5000</v>
      </c>
      <c r="L37" s="71">
        <f>L10+L19+L22+L27+L32+L35</f>
        <v>19797.66</v>
      </c>
    </row>
    <row r="38" spans="1:12" x14ac:dyDescent="0.3">
      <c r="A38" s="3" t="s">
        <v>73</v>
      </c>
      <c r="B38" s="3" t="s">
        <v>67</v>
      </c>
      <c r="C38" s="3">
        <v>0</v>
      </c>
      <c r="D38" s="3">
        <v>0</v>
      </c>
      <c r="G38" s="97"/>
    </row>
    <row r="39" spans="1:12" x14ac:dyDescent="0.3">
      <c r="A39" s="3" t="s">
        <v>74</v>
      </c>
      <c r="B39" s="3" t="s">
        <v>68</v>
      </c>
      <c r="C39" s="3">
        <v>0</v>
      </c>
      <c r="D39" s="3">
        <v>0</v>
      </c>
      <c r="G39" s="97"/>
    </row>
    <row r="40" spans="1:12" x14ac:dyDescent="0.3">
      <c r="A40" s="3" t="s">
        <v>120</v>
      </c>
      <c r="B40" s="3" t="s">
        <v>69</v>
      </c>
      <c r="C40" s="3">
        <v>250</v>
      </c>
      <c r="D40" s="3">
        <v>250</v>
      </c>
      <c r="G40" s="97"/>
    </row>
    <row r="41" spans="1:12" x14ac:dyDescent="0.3">
      <c r="A41" s="3" t="s">
        <v>121</v>
      </c>
      <c r="B41" s="3" t="s">
        <v>70</v>
      </c>
      <c r="C41" s="3">
        <v>100</v>
      </c>
      <c r="D41" s="3">
        <v>100</v>
      </c>
      <c r="G41" s="97"/>
    </row>
    <row r="42" spans="1:12" x14ac:dyDescent="0.3">
      <c r="A42" s="3" t="s">
        <v>122</v>
      </c>
      <c r="B42" s="3" t="s">
        <v>71</v>
      </c>
      <c r="C42" s="3">
        <v>600</v>
      </c>
      <c r="E42" s="3">
        <v>600</v>
      </c>
      <c r="G42" s="97"/>
    </row>
    <row r="43" spans="1:12" x14ac:dyDescent="0.3">
      <c r="A43" s="3" t="s">
        <v>123</v>
      </c>
      <c r="B43" s="3" t="s">
        <v>72</v>
      </c>
      <c r="C43" s="3">
        <v>100</v>
      </c>
      <c r="D43" s="3">
        <v>100</v>
      </c>
      <c r="G43" s="97"/>
    </row>
    <row r="44" spans="1:12" x14ac:dyDescent="0.3">
      <c r="A44" s="3" t="s">
        <v>190</v>
      </c>
      <c r="B44" s="3" t="s">
        <v>106</v>
      </c>
      <c r="C44" s="3">
        <v>500</v>
      </c>
      <c r="D44" s="3">
        <v>500</v>
      </c>
      <c r="G44" s="97"/>
    </row>
    <row r="45" spans="1:12" x14ac:dyDescent="0.3">
      <c r="A45" s="3" t="s">
        <v>124</v>
      </c>
      <c r="B45" s="3" t="s">
        <v>108</v>
      </c>
      <c r="C45" s="3">
        <v>1200</v>
      </c>
      <c r="D45" s="3">
        <v>1200</v>
      </c>
      <c r="G45" s="97">
        <v>2200</v>
      </c>
    </row>
    <row r="46" spans="1:12" x14ac:dyDescent="0.3">
      <c r="A46" s="3" t="s">
        <v>23</v>
      </c>
      <c r="B46" s="3" t="s">
        <v>109</v>
      </c>
      <c r="C46" s="3">
        <v>0</v>
      </c>
      <c r="G46" s="97">
        <v>5000</v>
      </c>
    </row>
    <row r="47" spans="1:12" x14ac:dyDescent="0.3">
      <c r="A47" s="3" t="s">
        <v>33</v>
      </c>
    </row>
    <row r="48" spans="1:12" x14ac:dyDescent="0.3">
      <c r="A48" s="3" t="s">
        <v>110</v>
      </c>
    </row>
    <row r="49" spans="1:8" x14ac:dyDescent="0.3">
      <c r="A49" s="3" t="s">
        <v>27</v>
      </c>
    </row>
    <row r="50" spans="1:8" x14ac:dyDescent="0.3">
      <c r="A50" s="3" t="s">
        <v>125</v>
      </c>
      <c r="G50" s="97">
        <v>3500</v>
      </c>
    </row>
    <row r="51" spans="1:8" x14ac:dyDescent="0.3">
      <c r="A51" s="11" t="s">
        <v>13</v>
      </c>
      <c r="C51" s="114">
        <f>SUM(C10:C50)</f>
        <v>52820</v>
      </c>
      <c r="D51" s="114">
        <f t="shared" ref="D51:E51" si="0">SUM(D10:D50)</f>
        <v>32720</v>
      </c>
      <c r="E51" s="114">
        <f t="shared" si="0"/>
        <v>20100</v>
      </c>
      <c r="F51" s="114"/>
      <c r="G51" s="115">
        <f>SUM(G10:G50)</f>
        <v>54823.5</v>
      </c>
      <c r="H51" s="114">
        <f>SUM(H10:H50)</f>
        <v>21000</v>
      </c>
    </row>
    <row r="52" spans="1:8" x14ac:dyDescent="0.3">
      <c r="F52" s="26"/>
    </row>
  </sheetData>
  <mergeCells count="2">
    <mergeCell ref="D8:E8"/>
    <mergeCell ref="G8:H8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C259B-AC06-488A-BFF7-E934D8C6A764}">
  <sheetPr>
    <pageSetUpPr fitToPage="1"/>
  </sheetPr>
  <dimension ref="A1:R25"/>
  <sheetViews>
    <sheetView workbookViewId="0">
      <selection activeCell="R1" sqref="R1"/>
    </sheetView>
  </sheetViews>
  <sheetFormatPr defaultRowHeight="14.4" x14ac:dyDescent="0.3"/>
  <sheetData>
    <row r="1" spans="1:16" x14ac:dyDescent="0.3">
      <c r="A1" s="108" t="s">
        <v>232</v>
      </c>
      <c r="B1" s="108">
        <v>12200</v>
      </c>
      <c r="C1" s="108" t="s">
        <v>233</v>
      </c>
      <c r="J1" s="108" t="s">
        <v>232</v>
      </c>
      <c r="K1" s="108">
        <v>12200</v>
      </c>
      <c r="L1" s="108" t="s">
        <v>233</v>
      </c>
    </row>
    <row r="3" spans="1:16" x14ac:dyDescent="0.3">
      <c r="A3" s="1" t="s">
        <v>133</v>
      </c>
      <c r="B3" t="s">
        <v>234</v>
      </c>
      <c r="C3" t="s">
        <v>9</v>
      </c>
      <c r="D3" s="109" t="s">
        <v>235</v>
      </c>
      <c r="E3" t="s">
        <v>236</v>
      </c>
      <c r="F3" t="s">
        <v>237</v>
      </c>
      <c r="J3" s="1" t="s">
        <v>133</v>
      </c>
      <c r="K3" t="s">
        <v>234</v>
      </c>
      <c r="L3" t="s">
        <v>9</v>
      </c>
      <c r="M3" s="109" t="s">
        <v>235</v>
      </c>
      <c r="N3" t="s">
        <v>236</v>
      </c>
      <c r="O3" t="s">
        <v>237</v>
      </c>
    </row>
    <row r="4" spans="1:16" x14ac:dyDescent="0.3">
      <c r="A4" s="35">
        <v>44927</v>
      </c>
      <c r="B4" s="76" t="s">
        <v>223</v>
      </c>
      <c r="C4" s="76" t="s">
        <v>223</v>
      </c>
      <c r="D4" s="109"/>
      <c r="E4" s="76" t="s">
        <v>223</v>
      </c>
      <c r="F4" s="76" t="s">
        <v>223</v>
      </c>
      <c r="J4" s="119">
        <v>45292</v>
      </c>
      <c r="K4" s="120"/>
      <c r="L4" s="120"/>
      <c r="M4" s="121"/>
      <c r="N4" s="120"/>
      <c r="O4" s="122"/>
      <c r="P4" s="123">
        <f t="shared" ref="P4:P6" si="0">SUM(M4:O4)</f>
        <v>0</v>
      </c>
    </row>
    <row r="5" spans="1:16" x14ac:dyDescent="0.3">
      <c r="A5" s="35">
        <v>44958</v>
      </c>
      <c r="B5" s="76" t="s">
        <v>223</v>
      </c>
      <c r="C5" s="76" t="s">
        <v>223</v>
      </c>
      <c r="D5" s="109"/>
      <c r="E5" s="76" t="s">
        <v>223</v>
      </c>
      <c r="F5" s="76" t="s">
        <v>223</v>
      </c>
      <c r="J5" s="124">
        <v>45323</v>
      </c>
      <c r="K5" s="125">
        <v>18941</v>
      </c>
      <c r="L5" s="125"/>
      <c r="M5" s="126">
        <v>2600</v>
      </c>
      <c r="N5" s="125"/>
      <c r="O5" s="77"/>
      <c r="P5" s="127">
        <f t="shared" si="0"/>
        <v>2600</v>
      </c>
    </row>
    <row r="6" spans="1:16" x14ac:dyDescent="0.3">
      <c r="A6" s="35">
        <v>44986</v>
      </c>
      <c r="B6" s="76" t="s">
        <v>223</v>
      </c>
      <c r="C6" s="76" t="s">
        <v>223</v>
      </c>
      <c r="D6" s="109"/>
      <c r="E6" s="76" t="s">
        <v>223</v>
      </c>
      <c r="F6" s="76" t="s">
        <v>223</v>
      </c>
      <c r="J6" s="35">
        <v>45352</v>
      </c>
      <c r="K6" s="76"/>
      <c r="L6" s="76"/>
      <c r="M6" s="109"/>
      <c r="P6">
        <f t="shared" si="0"/>
        <v>0</v>
      </c>
    </row>
    <row r="7" spans="1:16" x14ac:dyDescent="0.3">
      <c r="A7" s="35">
        <v>45017</v>
      </c>
      <c r="B7">
        <v>18323</v>
      </c>
      <c r="C7">
        <v>13</v>
      </c>
      <c r="D7" s="109">
        <v>1200</v>
      </c>
      <c r="E7" s="76" t="s">
        <v>223</v>
      </c>
      <c r="F7" s="76" t="s">
        <v>223</v>
      </c>
      <c r="G7">
        <f>SUM(D7:F7)</f>
        <v>1200</v>
      </c>
      <c r="J7" s="35">
        <v>45383</v>
      </c>
      <c r="M7" s="109"/>
      <c r="P7">
        <f>SUM(M7:O7)</f>
        <v>0</v>
      </c>
    </row>
    <row r="8" spans="1:16" x14ac:dyDescent="0.3">
      <c r="A8" s="35">
        <v>45047</v>
      </c>
      <c r="B8">
        <v>18384</v>
      </c>
      <c r="C8">
        <v>17</v>
      </c>
      <c r="D8" s="109">
        <v>1200</v>
      </c>
      <c r="E8">
        <v>80</v>
      </c>
      <c r="F8">
        <v>50</v>
      </c>
      <c r="G8">
        <f t="shared" ref="G8:G15" si="1">SUM(D8:F8)</f>
        <v>1330</v>
      </c>
      <c r="J8" s="35">
        <v>45413</v>
      </c>
      <c r="K8">
        <v>19136</v>
      </c>
      <c r="M8" s="109">
        <v>1016.66</v>
      </c>
      <c r="P8">
        <f t="shared" ref="P8:P15" si="2">SUM(M8:O8)</f>
        <v>1016.66</v>
      </c>
    </row>
    <row r="9" spans="1:16" x14ac:dyDescent="0.3">
      <c r="A9" s="35">
        <v>45078</v>
      </c>
      <c r="B9">
        <v>18434</v>
      </c>
      <c r="C9">
        <v>28</v>
      </c>
      <c r="D9" s="109">
        <v>1200</v>
      </c>
      <c r="E9">
        <v>160</v>
      </c>
      <c r="G9">
        <f t="shared" si="1"/>
        <v>1360</v>
      </c>
      <c r="J9" s="35">
        <v>45444</v>
      </c>
      <c r="M9" s="109"/>
      <c r="P9">
        <f t="shared" si="2"/>
        <v>0</v>
      </c>
    </row>
    <row r="10" spans="1:16" x14ac:dyDescent="0.3">
      <c r="A10" s="35">
        <v>45108</v>
      </c>
      <c r="B10">
        <v>18534</v>
      </c>
      <c r="C10">
        <v>35</v>
      </c>
      <c r="D10" s="109">
        <v>1200</v>
      </c>
      <c r="E10">
        <v>160</v>
      </c>
      <c r="F10">
        <v>50</v>
      </c>
      <c r="G10">
        <f t="shared" si="1"/>
        <v>1410</v>
      </c>
      <c r="J10" s="35">
        <v>45474</v>
      </c>
      <c r="M10" s="109"/>
      <c r="P10">
        <f t="shared" si="2"/>
        <v>0</v>
      </c>
    </row>
    <row r="11" spans="1:16" x14ac:dyDescent="0.3">
      <c r="A11" s="35">
        <v>45139</v>
      </c>
      <c r="B11">
        <v>18599</v>
      </c>
      <c r="C11">
        <v>39</v>
      </c>
      <c r="D11" s="109">
        <v>1200</v>
      </c>
      <c r="E11">
        <v>160</v>
      </c>
      <c r="F11">
        <v>50</v>
      </c>
      <c r="G11">
        <f t="shared" si="1"/>
        <v>1410</v>
      </c>
      <c r="J11" s="35">
        <v>45505</v>
      </c>
      <c r="M11" s="109"/>
      <c r="P11">
        <f t="shared" si="2"/>
        <v>0</v>
      </c>
    </row>
    <row r="12" spans="1:16" x14ac:dyDescent="0.3">
      <c r="A12" s="35">
        <v>45170</v>
      </c>
      <c r="B12">
        <v>18681</v>
      </c>
      <c r="C12">
        <v>48</v>
      </c>
      <c r="D12" s="109">
        <v>1200</v>
      </c>
      <c r="E12">
        <v>160</v>
      </c>
      <c r="F12">
        <v>80</v>
      </c>
      <c r="G12">
        <f t="shared" si="1"/>
        <v>1440</v>
      </c>
      <c r="J12" s="35">
        <v>45536</v>
      </c>
      <c r="M12" s="109"/>
      <c r="P12">
        <f t="shared" si="2"/>
        <v>0</v>
      </c>
    </row>
    <row r="13" spans="1:16" x14ac:dyDescent="0.3">
      <c r="A13" s="35">
        <v>45200</v>
      </c>
      <c r="B13">
        <v>18755</v>
      </c>
      <c r="C13">
        <v>53</v>
      </c>
      <c r="D13" s="109">
        <v>1200</v>
      </c>
      <c r="E13">
        <v>80</v>
      </c>
      <c r="F13">
        <v>0</v>
      </c>
      <c r="G13">
        <f t="shared" si="1"/>
        <v>1280</v>
      </c>
      <c r="J13" s="35">
        <v>45566</v>
      </c>
      <c r="M13" s="109"/>
      <c r="P13">
        <f t="shared" si="2"/>
        <v>0</v>
      </c>
    </row>
    <row r="14" spans="1:16" x14ac:dyDescent="0.3">
      <c r="A14" s="35">
        <v>45231</v>
      </c>
      <c r="B14" s="3">
        <v>18812</v>
      </c>
      <c r="C14" s="3">
        <v>59</v>
      </c>
      <c r="D14" s="109">
        <v>1200</v>
      </c>
      <c r="E14" s="3">
        <v>0</v>
      </c>
      <c r="F14" s="3">
        <v>0</v>
      </c>
      <c r="G14" s="3">
        <f t="shared" si="1"/>
        <v>1200</v>
      </c>
      <c r="J14" s="35">
        <v>45597</v>
      </c>
      <c r="K14" s="3"/>
      <c r="L14" s="3"/>
      <c r="M14" s="109"/>
      <c r="N14" s="3"/>
      <c r="O14" s="3"/>
      <c r="P14" s="3">
        <f t="shared" si="2"/>
        <v>0</v>
      </c>
    </row>
    <row r="15" spans="1:16" x14ac:dyDescent="0.3">
      <c r="A15" s="35">
        <v>45261</v>
      </c>
      <c r="B15">
        <v>18860</v>
      </c>
      <c r="C15">
        <v>73</v>
      </c>
      <c r="D15" s="109">
        <v>1200</v>
      </c>
      <c r="E15">
        <v>0</v>
      </c>
      <c r="F15">
        <v>0</v>
      </c>
      <c r="G15">
        <f t="shared" si="1"/>
        <v>1200</v>
      </c>
      <c r="J15" s="35">
        <v>45627</v>
      </c>
      <c r="M15" s="109"/>
      <c r="P15">
        <f t="shared" si="2"/>
        <v>0</v>
      </c>
    </row>
    <row r="16" spans="1:16" x14ac:dyDescent="0.3">
      <c r="B16" s="2"/>
      <c r="C16" s="2"/>
      <c r="D16" s="110">
        <f>SUM(D7:D15)</f>
        <v>10800</v>
      </c>
      <c r="E16" s="7">
        <f>SUM(E7:E15)</f>
        <v>800</v>
      </c>
      <c r="F16" s="7">
        <f>SUM(F7:F15)</f>
        <v>230</v>
      </c>
      <c r="G16" s="112">
        <f>SUM(G7:G15)</f>
        <v>11830</v>
      </c>
      <c r="K16" s="2"/>
      <c r="L16" s="2"/>
      <c r="M16" s="110">
        <f>SUM(M4:M15)</f>
        <v>3616.66</v>
      </c>
      <c r="N16" s="110">
        <f t="shared" ref="N16:O16" si="3">SUM(N4:N15)</f>
        <v>0</v>
      </c>
      <c r="O16" s="110">
        <f t="shared" si="3"/>
        <v>0</v>
      </c>
      <c r="P16" s="112">
        <f>SUM(P4:P15)</f>
        <v>3616.66</v>
      </c>
    </row>
    <row r="17" spans="2:18" x14ac:dyDescent="0.3">
      <c r="D17" s="109"/>
      <c r="M17" s="109"/>
    </row>
    <row r="18" spans="2:18" x14ac:dyDescent="0.3">
      <c r="C18" t="s">
        <v>243</v>
      </c>
      <c r="D18" s="111">
        <f>B1-D16</f>
        <v>1400</v>
      </c>
      <c r="G18" s="2">
        <f>Payments!AA7</f>
        <v>13206.599999999999</v>
      </c>
      <c r="H18" t="s">
        <v>244</v>
      </c>
      <c r="I18" s="2"/>
      <c r="L18" t="s">
        <v>243</v>
      </c>
      <c r="M18" s="111">
        <f>K1-M16</f>
        <v>8583.34</v>
      </c>
      <c r="P18" s="2">
        <f>2600+1016.66</f>
        <v>3616.66</v>
      </c>
      <c r="Q18" t="s">
        <v>244</v>
      </c>
    </row>
    <row r="19" spans="2:18" x14ac:dyDescent="0.3">
      <c r="G19" s="2">
        <v>-500</v>
      </c>
      <c r="H19" t="s">
        <v>238</v>
      </c>
      <c r="P19" s="2"/>
      <c r="R19" s="2"/>
    </row>
    <row r="20" spans="2:18" x14ac:dyDescent="0.3">
      <c r="G20" s="2">
        <v>0</v>
      </c>
      <c r="H20" t="s">
        <v>248</v>
      </c>
      <c r="P20" s="2"/>
      <c r="Q20" t="s">
        <v>248</v>
      </c>
    </row>
    <row r="21" spans="2:18" x14ac:dyDescent="0.3">
      <c r="G21" s="112">
        <f>SUM(G18:G20)</f>
        <v>12706.599999999999</v>
      </c>
      <c r="P21" s="112">
        <f>SUM(P18:P20)</f>
        <v>3616.66</v>
      </c>
    </row>
    <row r="22" spans="2:18" x14ac:dyDescent="0.3">
      <c r="B22" s="2"/>
    </row>
    <row r="23" spans="2:18" x14ac:dyDescent="0.3">
      <c r="B23" s="2"/>
      <c r="G23" s="2"/>
    </row>
    <row r="24" spans="2:18" x14ac:dyDescent="0.3">
      <c r="B24" s="2"/>
      <c r="G24" s="2"/>
    </row>
    <row r="25" spans="2:18" x14ac:dyDescent="0.3">
      <c r="G25" s="2"/>
    </row>
  </sheetData>
  <pageMargins left="0.7" right="0.7" top="0.75" bottom="0.75" header="0.3" footer="0.3"/>
  <pageSetup paperSize="9" scale="8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BankRec</vt:lpstr>
      <vt:lpstr>Receipts</vt:lpstr>
      <vt:lpstr>Payments</vt:lpstr>
      <vt:lpstr>Inc&amp;Exp</vt:lpstr>
      <vt:lpstr>Payroll</vt:lpstr>
      <vt:lpstr>VAT</vt:lpstr>
      <vt:lpstr>Grants</vt:lpstr>
      <vt:lpstr>DT</vt:lpstr>
      <vt:lpstr>Grass Cutting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</dc:creator>
  <cp:lastModifiedBy>Parish Clerk</cp:lastModifiedBy>
  <cp:lastPrinted>2025-06-09T09:38:15Z</cp:lastPrinted>
  <dcterms:created xsi:type="dcterms:W3CDTF">2010-10-19T15:22:12Z</dcterms:created>
  <dcterms:modified xsi:type="dcterms:W3CDTF">2025-06-25T11:18:26Z</dcterms:modified>
</cp:coreProperties>
</file>